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啓\Desktop\"/>
    </mc:Choice>
  </mc:AlternateContent>
  <bookViews>
    <workbookView xWindow="0" yWindow="0" windowWidth="20490" windowHeight="6270" tabRatio="845" firstSheet="2" activeTab="5"/>
  </bookViews>
  <sheets>
    <sheet name="プルダウンリスト" sheetId="1" state="hidden" r:id="rId1"/>
    <sheet name="仕訳マスタ" sheetId="2" state="hidden" r:id="rId2"/>
    <sheet name="本ファイルについて" sheetId="3" r:id="rId3"/>
    <sheet name="当日エビデンス" sheetId="4" r:id="rId4"/>
    <sheet name="①収支確認(印刷)" sheetId="5" r:id="rId5"/>
    <sheet name="②仕訳帳(定例)" sheetId="6" r:id="rId6"/>
    <sheet name="③仕訳帳(決算)" sheetId="7" r:id="rId7"/>
    <sheet name="④残高試算表&amp;検証" sheetId="8" r:id="rId8"/>
    <sheet name="⑤決算書(印刷)" sheetId="9" r:id="rId9"/>
  </sheets>
  <definedNames>
    <definedName name="_xlnm._FilterDatabase" localSheetId="5" hidden="1">'②仕訳帳(定例)'!$B$2:$I$71</definedName>
    <definedName name="_xlnm._FilterDatabase" localSheetId="6" hidden="1">'③仕訳帳(決算)'!$B$2:$I$70</definedName>
    <definedName name="_xlnm._FilterDatabase" localSheetId="3" hidden="1">当日エビデンス!$C$7:$M$38</definedName>
    <definedName name="_xlnm.Print_Area" localSheetId="4">'①収支確認(印刷)'!$A$1:$O$70</definedName>
    <definedName name="_xlnm.Print_Area" localSheetId="8">'⑤決算書(印刷)'!$A$1:$F$72</definedName>
    <definedName name="_xlnm.Print_Area" localSheetId="3">当日エビデンス!$B$2:$O$41</definedName>
    <definedName name="その他処理">プルダウンリスト!$J$4:$J$12</definedName>
    <definedName name="プルダウン選択">プルダウンリスト!$B$4:$B$12</definedName>
    <definedName name="管理費前払処理">プルダウンリスト!$G$4:$G$12</definedName>
    <definedName name="管理費費用振替">プルダウンリスト!$H$4:$H$12</definedName>
    <definedName name="経常収益入金処理">プルダウンリスト!$D$4:$D$12</definedName>
    <definedName name="経常収益未収計上">プルダウンリスト!$C$4:$C$12</definedName>
    <definedName name="事業費前払処理">プルダウンリスト!$E$4:$E$12</definedName>
    <definedName name="事業費費用振替">プルダウンリスト!$F$4:$F$12</definedName>
    <definedName name="取引">プルダウンリスト!$B$3:$J$3</definedName>
    <definedName name="税務処理">プルダウンリスト!$I$4:$I$12</definedName>
  </definedNames>
  <calcPr calcId="152511" concurrentCalc="0"/>
  <pivotCaches>
    <pivotCache cacheId="8" r:id="rId10"/>
  </pivotCaches>
</workbook>
</file>

<file path=xl/calcChain.xml><?xml version="1.0" encoding="utf-8"?>
<calcChain xmlns="http://schemas.openxmlformats.org/spreadsheetml/2006/main">
  <c r="H3" i="6" l="1"/>
  <c r="H4" i="6"/>
  <c r="H5" i="6"/>
  <c r="H6" i="6"/>
  <c r="G34" i="4"/>
  <c r="E3" i="6"/>
  <c r="E4" i="6"/>
  <c r="H34" i="4"/>
  <c r="E5" i="6"/>
  <c r="E6" i="6"/>
  <c r="I34" i="4"/>
  <c r="E7" i="6"/>
  <c r="E8" i="6"/>
  <c r="K34" i="4"/>
  <c r="L34" i="4"/>
  <c r="E9" i="6"/>
  <c r="E10" i="6"/>
  <c r="J34" i="4"/>
  <c r="E11" i="6"/>
  <c r="E12" i="6"/>
  <c r="E14" i="6"/>
  <c r="E16" i="6"/>
  <c r="E18" i="6"/>
  <c r="E20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G29" i="8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D29" i="8"/>
  <c r="I29" i="8"/>
  <c r="D58" i="9"/>
  <c r="G30" i="8"/>
  <c r="D30" i="8"/>
  <c r="I30" i="8"/>
  <c r="D59" i="9"/>
  <c r="G31" i="8"/>
  <c r="D31" i="8"/>
  <c r="I31" i="8"/>
  <c r="D60" i="9"/>
  <c r="G32" i="8"/>
  <c r="D32" i="8"/>
  <c r="I32" i="8"/>
  <c r="D61" i="9"/>
  <c r="G33" i="8"/>
  <c r="D33" i="8"/>
  <c r="I33" i="8"/>
  <c r="D62" i="9"/>
  <c r="G34" i="8"/>
  <c r="D34" i="8"/>
  <c r="I34" i="8"/>
  <c r="D63" i="9"/>
  <c r="E64" i="9"/>
  <c r="F67" i="9"/>
  <c r="G36" i="8"/>
  <c r="C24" i="8"/>
  <c r="H36" i="8"/>
  <c r="D36" i="8"/>
  <c r="I36" i="8"/>
  <c r="E69" i="9"/>
  <c r="G7" i="8"/>
  <c r="D7" i="8"/>
  <c r="I7" i="8"/>
  <c r="D9" i="9"/>
  <c r="G8" i="8"/>
  <c r="D8" i="8"/>
  <c r="I8" i="8"/>
  <c r="D10" i="9"/>
  <c r="E11" i="9"/>
  <c r="G9" i="8"/>
  <c r="D9" i="8"/>
  <c r="I9" i="8"/>
  <c r="D13" i="9"/>
  <c r="G10" i="8"/>
  <c r="D10" i="8"/>
  <c r="I10" i="8"/>
  <c r="D14" i="9"/>
  <c r="G11" i="8"/>
  <c r="D11" i="8"/>
  <c r="I11" i="8"/>
  <c r="D15" i="9"/>
  <c r="E16" i="9"/>
  <c r="F17" i="9"/>
  <c r="D12" i="8"/>
  <c r="G12" i="8"/>
  <c r="B12" i="8"/>
  <c r="D20" i="9"/>
  <c r="D13" i="8"/>
  <c r="G13" i="8"/>
  <c r="B13" i="8"/>
  <c r="D21" i="9"/>
  <c r="D14" i="8"/>
  <c r="G14" i="8"/>
  <c r="B14" i="8"/>
  <c r="D22" i="9"/>
  <c r="D15" i="8"/>
  <c r="G15" i="8"/>
  <c r="B15" i="8"/>
  <c r="D23" i="9"/>
  <c r="D16" i="8"/>
  <c r="G16" i="8"/>
  <c r="B16" i="8"/>
  <c r="D24" i="9"/>
  <c r="D17" i="8"/>
  <c r="G17" i="8"/>
  <c r="B17" i="8"/>
  <c r="D25" i="9"/>
  <c r="D18" i="8"/>
  <c r="G18" i="8"/>
  <c r="B18" i="8"/>
  <c r="D26" i="9"/>
  <c r="D19" i="8"/>
  <c r="G19" i="8"/>
  <c r="B19" i="8"/>
  <c r="D27" i="9"/>
  <c r="E28" i="9"/>
  <c r="D20" i="8"/>
  <c r="G20" i="8"/>
  <c r="B20" i="8"/>
  <c r="D30" i="9"/>
  <c r="D21" i="8"/>
  <c r="G21" i="8"/>
  <c r="B21" i="8"/>
  <c r="D31" i="9"/>
  <c r="D22" i="8"/>
  <c r="G22" i="8"/>
  <c r="B22" i="8"/>
  <c r="D32" i="9"/>
  <c r="D23" i="8"/>
  <c r="G23" i="8"/>
  <c r="B23" i="8"/>
  <c r="D33" i="9"/>
  <c r="E34" i="9"/>
  <c r="F35" i="9"/>
  <c r="F36" i="9"/>
  <c r="E70" i="9"/>
  <c r="F71" i="9"/>
  <c r="F72" i="9"/>
  <c r="D24" i="8"/>
  <c r="G24" i="8"/>
  <c r="B24" i="8"/>
  <c r="D47" i="9"/>
  <c r="D25" i="8"/>
  <c r="G25" i="8"/>
  <c r="B25" i="8"/>
  <c r="D48" i="9"/>
  <c r="D26" i="8"/>
  <c r="G26" i="8"/>
  <c r="B26" i="8"/>
  <c r="D49" i="9"/>
  <c r="D27" i="8"/>
  <c r="G27" i="8"/>
  <c r="B27" i="8"/>
  <c r="D50" i="9"/>
  <c r="D28" i="8"/>
  <c r="G28" i="8"/>
  <c r="B28" i="8"/>
  <c r="D51" i="9"/>
  <c r="E52" i="9"/>
  <c r="F55" i="9"/>
  <c r="D42" i="9"/>
  <c r="B40" i="9"/>
  <c r="F37" i="9"/>
  <c r="F38" i="9"/>
  <c r="E4" i="9"/>
  <c r="D4" i="9"/>
  <c r="B2" i="9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G35" i="8"/>
  <c r="D35" i="8"/>
  <c r="I35" i="8"/>
  <c r="I38" i="8"/>
  <c r="H38" i="8"/>
  <c r="G38" i="8"/>
  <c r="D38" i="8"/>
  <c r="C38" i="8"/>
  <c r="B7" i="8"/>
  <c r="B8" i="8"/>
  <c r="B9" i="8"/>
  <c r="B10" i="8"/>
  <c r="B11" i="8"/>
  <c r="B29" i="8"/>
  <c r="B30" i="8"/>
  <c r="B31" i="8"/>
  <c r="B32" i="8"/>
  <c r="B33" i="8"/>
  <c r="B34" i="8"/>
  <c r="B35" i="8"/>
  <c r="B36" i="8"/>
  <c r="B38" i="8"/>
  <c r="K4" i="8"/>
  <c r="D2" i="8"/>
  <c r="D3" i="8"/>
  <c r="D4" i="8"/>
  <c r="I70" i="7"/>
  <c r="G70" i="7"/>
  <c r="I69" i="7"/>
  <c r="G69" i="7"/>
  <c r="I68" i="7"/>
  <c r="G68" i="7"/>
  <c r="I67" i="7"/>
  <c r="G67" i="7"/>
  <c r="I66" i="7"/>
  <c r="G66" i="7"/>
  <c r="I65" i="7"/>
  <c r="G65" i="7"/>
  <c r="I64" i="7"/>
  <c r="G64" i="7"/>
  <c r="I63" i="7"/>
  <c r="G63" i="7"/>
  <c r="I62" i="7"/>
  <c r="G62" i="7"/>
  <c r="I61" i="7"/>
  <c r="G61" i="7"/>
  <c r="I60" i="7"/>
  <c r="G60" i="7"/>
  <c r="I59" i="7"/>
  <c r="G59" i="7"/>
  <c r="I58" i="7"/>
  <c r="G58" i="7"/>
  <c r="I57" i="7"/>
  <c r="G57" i="7"/>
  <c r="I56" i="7"/>
  <c r="G56" i="7"/>
  <c r="I55" i="7"/>
  <c r="G55" i="7"/>
  <c r="I54" i="7"/>
  <c r="G54" i="7"/>
  <c r="I53" i="7"/>
  <c r="G53" i="7"/>
  <c r="I52" i="7"/>
  <c r="G52" i="7"/>
  <c r="I51" i="7"/>
  <c r="G51" i="7"/>
  <c r="I50" i="7"/>
  <c r="G50" i="7"/>
  <c r="I49" i="7"/>
  <c r="G49" i="7"/>
  <c r="I48" i="7"/>
  <c r="G48" i="7"/>
  <c r="I47" i="7"/>
  <c r="G47" i="7"/>
  <c r="I46" i="7"/>
  <c r="G46" i="7"/>
  <c r="I45" i="7"/>
  <c r="G45" i="7"/>
  <c r="I44" i="7"/>
  <c r="G44" i="7"/>
  <c r="I43" i="7"/>
  <c r="G43" i="7"/>
  <c r="I42" i="7"/>
  <c r="G42" i="7"/>
  <c r="I41" i="7"/>
  <c r="G41" i="7"/>
  <c r="I40" i="7"/>
  <c r="G40" i="7"/>
  <c r="I39" i="7"/>
  <c r="G39" i="7"/>
  <c r="I38" i="7"/>
  <c r="G38" i="7"/>
  <c r="I37" i="7"/>
  <c r="G37" i="7"/>
  <c r="I36" i="7"/>
  <c r="G36" i="7"/>
  <c r="I35" i="7"/>
  <c r="G35" i="7"/>
  <c r="I34" i="7"/>
  <c r="G34" i="7"/>
  <c r="I33" i="7"/>
  <c r="G33" i="7"/>
  <c r="I32" i="7"/>
  <c r="G32" i="7"/>
  <c r="I31" i="7"/>
  <c r="G31" i="7"/>
  <c r="I30" i="7"/>
  <c r="G30" i="7"/>
  <c r="I29" i="7"/>
  <c r="G29" i="7"/>
  <c r="I28" i="7"/>
  <c r="G28" i="7"/>
  <c r="I27" i="7"/>
  <c r="G27" i="7"/>
  <c r="I26" i="7"/>
  <c r="G26" i="7"/>
  <c r="I25" i="7"/>
  <c r="G25" i="7"/>
  <c r="I24" i="7"/>
  <c r="G24" i="7"/>
  <c r="I23" i="7"/>
  <c r="G23" i="7"/>
  <c r="I22" i="7"/>
  <c r="G22" i="7"/>
  <c r="I21" i="7"/>
  <c r="G21" i="7"/>
  <c r="I20" i="7"/>
  <c r="G20" i="7"/>
  <c r="I19" i="7"/>
  <c r="G19" i="7"/>
  <c r="I18" i="7"/>
  <c r="G18" i="7"/>
  <c r="I17" i="7"/>
  <c r="G17" i="7"/>
  <c r="I16" i="7"/>
  <c r="G16" i="7"/>
  <c r="I15" i="7"/>
  <c r="G15" i="7"/>
  <c r="I14" i="7"/>
  <c r="G14" i="7"/>
  <c r="I13" i="7"/>
  <c r="G13" i="7"/>
  <c r="I12" i="7"/>
  <c r="G12" i="7"/>
  <c r="I11" i="7"/>
  <c r="G11" i="7"/>
  <c r="I10" i="7"/>
  <c r="G10" i="7"/>
  <c r="I9" i="7"/>
  <c r="G9" i="7"/>
  <c r="I8" i="7"/>
  <c r="G8" i="7"/>
  <c r="I7" i="7"/>
  <c r="G7" i="7"/>
  <c r="I6" i="7"/>
  <c r="G6" i="7"/>
  <c r="I5" i="7"/>
  <c r="G5" i="7"/>
  <c r="I4" i="7"/>
  <c r="G4" i="7"/>
  <c r="I3" i="7"/>
  <c r="G3" i="7"/>
  <c r="I71" i="6"/>
  <c r="G71" i="6"/>
  <c r="I70" i="6"/>
  <c r="G70" i="6"/>
  <c r="I69" i="6"/>
  <c r="G69" i="6"/>
  <c r="I68" i="6"/>
  <c r="G68" i="6"/>
  <c r="I67" i="6"/>
  <c r="G67" i="6"/>
  <c r="I66" i="6"/>
  <c r="G66" i="6"/>
  <c r="I65" i="6"/>
  <c r="G65" i="6"/>
  <c r="I64" i="6"/>
  <c r="G64" i="6"/>
  <c r="I63" i="6"/>
  <c r="G63" i="6"/>
  <c r="I62" i="6"/>
  <c r="G62" i="6"/>
  <c r="I61" i="6"/>
  <c r="G61" i="6"/>
  <c r="I60" i="6"/>
  <c r="G60" i="6"/>
  <c r="I59" i="6"/>
  <c r="G59" i="6"/>
  <c r="I58" i="6"/>
  <c r="G58" i="6"/>
  <c r="I57" i="6"/>
  <c r="G57" i="6"/>
  <c r="I56" i="6"/>
  <c r="G56" i="6"/>
  <c r="I55" i="6"/>
  <c r="G55" i="6"/>
  <c r="I54" i="6"/>
  <c r="G54" i="6"/>
  <c r="I53" i="6"/>
  <c r="G53" i="6"/>
  <c r="I52" i="6"/>
  <c r="G52" i="6"/>
  <c r="I51" i="6"/>
  <c r="G51" i="6"/>
  <c r="I50" i="6"/>
  <c r="G50" i="6"/>
  <c r="I49" i="6"/>
  <c r="G49" i="6"/>
  <c r="I48" i="6"/>
  <c r="G48" i="6"/>
  <c r="I47" i="6"/>
  <c r="G47" i="6"/>
  <c r="I46" i="6"/>
  <c r="G46" i="6"/>
  <c r="I45" i="6"/>
  <c r="G45" i="6"/>
  <c r="I44" i="6"/>
  <c r="G44" i="6"/>
  <c r="I43" i="6"/>
  <c r="G43" i="6"/>
  <c r="I42" i="6"/>
  <c r="G42" i="6"/>
  <c r="I41" i="6"/>
  <c r="G41" i="6"/>
  <c r="I40" i="6"/>
  <c r="G40" i="6"/>
  <c r="I39" i="6"/>
  <c r="G39" i="6"/>
  <c r="I38" i="6"/>
  <c r="G38" i="6"/>
  <c r="I37" i="6"/>
  <c r="G37" i="6"/>
  <c r="I36" i="6"/>
  <c r="G36" i="6"/>
  <c r="I35" i="6"/>
  <c r="G35" i="6"/>
  <c r="I34" i="6"/>
  <c r="G34" i="6"/>
  <c r="I33" i="6"/>
  <c r="G33" i="6"/>
  <c r="I32" i="6"/>
  <c r="G32" i="6"/>
  <c r="I31" i="6"/>
  <c r="G31" i="6"/>
  <c r="I30" i="6"/>
  <c r="G30" i="6"/>
  <c r="I29" i="6"/>
  <c r="G29" i="6"/>
  <c r="I28" i="6"/>
  <c r="G28" i="6"/>
  <c r="I27" i="6"/>
  <c r="G27" i="6"/>
  <c r="I26" i="6"/>
  <c r="G26" i="6"/>
  <c r="I25" i="6"/>
  <c r="G25" i="6"/>
  <c r="I24" i="6"/>
  <c r="G24" i="6"/>
  <c r="I23" i="6"/>
  <c r="G23" i="6"/>
  <c r="I22" i="6"/>
  <c r="G22" i="6"/>
  <c r="I21" i="6"/>
  <c r="G21" i="6"/>
  <c r="H20" i="2"/>
  <c r="I20" i="6"/>
  <c r="F20" i="2"/>
  <c r="G20" i="6"/>
  <c r="B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H19" i="2"/>
  <c r="I19" i="6"/>
  <c r="F19" i="2"/>
  <c r="G19" i="6"/>
  <c r="H16" i="2"/>
  <c r="I18" i="6"/>
  <c r="F16" i="2"/>
  <c r="G18" i="6"/>
  <c r="H10" i="2"/>
  <c r="I17" i="6"/>
  <c r="F10" i="2"/>
  <c r="G17" i="6"/>
  <c r="I16" i="6"/>
  <c r="G16" i="6"/>
  <c r="I15" i="6"/>
  <c r="G15" i="6"/>
  <c r="H14" i="2"/>
  <c r="I14" i="6"/>
  <c r="F14" i="2"/>
  <c r="G14" i="6"/>
  <c r="I13" i="6"/>
  <c r="G13" i="6"/>
  <c r="H17" i="2"/>
  <c r="I12" i="6"/>
  <c r="F17" i="2"/>
  <c r="G12" i="6"/>
  <c r="I11" i="6"/>
  <c r="G11" i="6"/>
  <c r="H13" i="2"/>
  <c r="I10" i="6"/>
  <c r="F13" i="2"/>
  <c r="G10" i="6"/>
  <c r="I9" i="6"/>
  <c r="G9" i="6"/>
  <c r="I8" i="6"/>
  <c r="G8" i="6"/>
  <c r="I7" i="6"/>
  <c r="G7" i="6"/>
  <c r="H9" i="2"/>
  <c r="I6" i="6"/>
  <c r="F9" i="2"/>
  <c r="G6" i="6"/>
  <c r="H7" i="2"/>
  <c r="I5" i="6"/>
  <c r="F7" i="2"/>
  <c r="G5" i="6"/>
  <c r="I4" i="6"/>
  <c r="G4" i="6"/>
  <c r="H6" i="2"/>
  <c r="I3" i="6"/>
  <c r="F6" i="2"/>
  <c r="G3" i="6"/>
  <c r="C4" i="5"/>
  <c r="C5" i="5"/>
  <c r="C6" i="5"/>
  <c r="C8" i="5"/>
  <c r="F3" i="5"/>
  <c r="E3" i="5"/>
  <c r="C3" i="5"/>
  <c r="B3" i="5"/>
  <c r="B2" i="5"/>
  <c r="M34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4" i="4"/>
  <c r="H28" i="2"/>
  <c r="F28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H27" i="2"/>
  <c r="F27" i="2"/>
  <c r="H26" i="2"/>
  <c r="F26" i="2"/>
  <c r="H25" i="2"/>
  <c r="F25" i="2"/>
  <c r="H24" i="2"/>
  <c r="F24" i="2"/>
  <c r="H23" i="2"/>
  <c r="F23" i="2"/>
  <c r="H22" i="2"/>
  <c r="F22" i="2"/>
  <c r="H21" i="2"/>
  <c r="F21" i="2"/>
  <c r="H18" i="2"/>
  <c r="F18" i="2"/>
  <c r="H15" i="2"/>
  <c r="F15" i="2"/>
  <c r="H12" i="2"/>
  <c r="F12" i="2"/>
  <c r="H11" i="2"/>
  <c r="F11" i="2"/>
  <c r="H8" i="2"/>
  <c r="F8" i="2"/>
  <c r="H5" i="2"/>
  <c r="F5" i="2"/>
  <c r="H4" i="2"/>
  <c r="F4" i="2"/>
</calcChain>
</file>

<file path=xl/comments1.xml><?xml version="1.0" encoding="utf-8"?>
<comments xmlns="http://schemas.openxmlformats.org/spreadsheetml/2006/main">
  <authors>
    <author>TI</author>
  </authors>
  <commentList>
    <comment ref="C8" authorId="0" shapeId="0">
      <text>
        <r>
          <rPr>
            <sz val="9"/>
            <color indexed="81"/>
            <rFont val="Meiryo UI"/>
            <family val="3"/>
            <charset val="128"/>
          </rPr>
          <t>口座を管理する場合、日々この残高が一致するようにする。</t>
        </r>
      </text>
    </comment>
  </commentList>
</comments>
</file>

<file path=xl/sharedStrings.xml><?xml version="1.0" encoding="utf-8"?>
<sst xmlns="http://schemas.openxmlformats.org/spreadsheetml/2006/main" count="777" uniqueCount="242">
  <si>
    <t>【プルダウン選択】</t>
  </si>
  <si>
    <t>経常収益未収計上</t>
  </si>
  <si>
    <t>経常収益入金処理</t>
  </si>
  <si>
    <t>事業費前払処理</t>
  </si>
  <si>
    <t>事業費費用振替</t>
  </si>
  <si>
    <t>管理費前払処理</t>
  </si>
  <si>
    <t>管理費費用振替</t>
  </si>
  <si>
    <t>税務処理</t>
  </si>
  <si>
    <t>その他処理</t>
  </si>
  <si>
    <t>協賛団体会費収入計上</t>
  </si>
  <si>
    <t>入金処理（未収入金消込）</t>
  </si>
  <si>
    <t>支払処理（事業費前払）</t>
  </si>
  <si>
    <t>役員報酬振替</t>
  </si>
  <si>
    <t>支払処理（管理費前払）</t>
  </si>
  <si>
    <t>支払保険料振替</t>
  </si>
  <si>
    <t>仮払消費税振替</t>
  </si>
  <si>
    <t>収入タイミング変更</t>
  </si>
  <si>
    <t>個人会費収入計上</t>
  </si>
  <si>
    <t>臨時雇賃金振替</t>
  </si>
  <si>
    <t>支払手数料振替</t>
  </si>
  <si>
    <t>預り消費税計上</t>
  </si>
  <si>
    <t>支出タイミング変更</t>
  </si>
  <si>
    <t>事業収益計上</t>
  </si>
  <si>
    <t>旅費交通費振替</t>
  </si>
  <si>
    <t>支払負担金振替</t>
  </si>
  <si>
    <t>源泉税預り</t>
  </si>
  <si>
    <t>受取寄付金計上</t>
  </si>
  <si>
    <t>賃借料振替</t>
  </si>
  <si>
    <t>雑費振替</t>
  </si>
  <si>
    <t>受取負担金計上</t>
  </si>
  <si>
    <t>通信費振替</t>
  </si>
  <si>
    <t>消耗品費振替</t>
  </si>
  <si>
    <t>委託費振替</t>
  </si>
  <si>
    <t>その他事業費振替</t>
  </si>
  <si>
    <t>No.</t>
  </si>
  <si>
    <t>取引</t>
  </si>
  <si>
    <t>仕訳</t>
  </si>
  <si>
    <t>借方コード</t>
  </si>
  <si>
    <t>借方名称</t>
  </si>
  <si>
    <t>貸方コード</t>
  </si>
  <si>
    <t>貸方名称</t>
  </si>
  <si>
    <t>―</t>
  </si>
  <si>
    <t>【仕訳未選択】</t>
  </si>
  <si>
    <t>【本ファイルの使用について】</t>
  </si>
  <si>
    <t>・本ファイルの著作権は、稲垣経営研究所とAQL実行委員会が保持しております。</t>
  </si>
  <si>
    <t>・本ファイルの使用および改変は、「非営利のクイズ大会の運営用途」「非営利のクイズ団体運営」であれば、全面的に認めます。</t>
  </si>
  <si>
    <t>・本ファイルを使用して発生したトラブル等について、稲垣経営研究所とAQL実行委員会は一切責任を負いません。各大会の責任でお使いください。</t>
  </si>
  <si>
    <t>稲垣経営研究所</t>
  </si>
  <si>
    <t>https://excel-shindan.jimdofree.com/</t>
  </si>
  <si>
    <t>AQL実行委員会</t>
  </si>
  <si>
    <t>https://www.quizaql.com/</t>
  </si>
  <si>
    <t>AQL2019〇〇リーグ　</t>
  </si>
  <si>
    <t>年度開始日</t>
  </si>
  <si>
    <t>開催日</t>
  </si>
  <si>
    <t>開催会場</t>
  </si>
  <si>
    <t>国立オリンピック記念青少年総合センター</t>
  </si>
  <si>
    <t>年度終了日</t>
  </si>
  <si>
    <t>区分</t>
  </si>
  <si>
    <t>サークル名・個人名</t>
  </si>
  <si>
    <t>受取・支払いサイン</t>
  </si>
  <si>
    <t>参加費
登録費</t>
  </si>
  <si>
    <t>寄附金</t>
  </si>
  <si>
    <t>早押機
提供代</t>
  </si>
  <si>
    <t>スタッフ
委託</t>
  </si>
  <si>
    <t>交通費</t>
  </si>
  <si>
    <t>宿泊費</t>
  </si>
  <si>
    <t>費用建替</t>
  </si>
  <si>
    <t>一般</t>
  </si>
  <si>
    <t>道東クイズサークル</t>
  </si>
  <si>
    <t>問題作成委託</t>
  </si>
  <si>
    <t>仙台QBB会</t>
  </si>
  <si>
    <t>筑波大学</t>
  </si>
  <si>
    <t>OBA-Q</t>
  </si>
  <si>
    <t>玉Q</t>
  </si>
  <si>
    <t>MQC</t>
  </si>
  <si>
    <t>パンフレット委託</t>
  </si>
  <si>
    <t>えどきゅう</t>
  </si>
  <si>
    <t>KICKS</t>
  </si>
  <si>
    <t>埼玉大学</t>
  </si>
  <si>
    <t>ジュニア</t>
  </si>
  <si>
    <t>札幌南高校</t>
  </si>
  <si>
    <t>交通費内訳別途</t>
  </si>
  <si>
    <t>Q宅ジュニア</t>
  </si>
  <si>
    <t>浦和高校</t>
  </si>
  <si>
    <t>旭丘高校</t>
  </si>
  <si>
    <t>灘高校</t>
  </si>
  <si>
    <t>開成高校</t>
  </si>
  <si>
    <t>早稲田高校</t>
  </si>
  <si>
    <t>仙台二</t>
  </si>
  <si>
    <t>広大福山</t>
  </si>
  <si>
    <t>個人</t>
  </si>
  <si>
    <t>市川尚志</t>
  </si>
  <si>
    <t>印刷事務委託
会場費</t>
  </si>
  <si>
    <t>伊藤倫</t>
  </si>
  <si>
    <t>保険料</t>
  </si>
  <si>
    <t>山田太郎</t>
  </si>
  <si>
    <t>銀行口座</t>
  </si>
  <si>
    <t>見学者</t>
  </si>
  <si>
    <t>Peatix経由</t>
  </si>
  <si>
    <t>現金</t>
  </si>
  <si>
    <t>当日受け取り分</t>
  </si>
  <si>
    <t>合計</t>
  </si>
  <si>
    <t>前期繰越金</t>
  </si>
  <si>
    <t>備考記載必須</t>
  </si>
  <si>
    <t>別途明細必要</t>
  </si>
  <si>
    <t>領収書必要</t>
  </si>
  <si>
    <t>上記、確かに確認致しました。</t>
  </si>
  <si>
    <t>前年度繰り越し</t>
  </si>
  <si>
    <t>収入合計</t>
  </si>
  <si>
    <t>支出合計</t>
  </si>
  <si>
    <t>定例以外</t>
  </si>
  <si>
    <t>期末残高</t>
  </si>
  <si>
    <t>１．収入の部</t>
  </si>
  <si>
    <t>合計 / 金額</t>
  </si>
  <si>
    <t>年月日</t>
  </si>
  <si>
    <t>摘要①</t>
  </si>
  <si>
    <t xml:space="preserve">未収入金 </t>
  </si>
  <si>
    <t>総計</t>
  </si>
  <si>
    <t>参加費・登録費</t>
  </si>
  <si>
    <t>２．支出の部</t>
  </si>
  <si>
    <t>前払金</t>
  </si>
  <si>
    <t>早押し機貸借料</t>
  </si>
  <si>
    <t>旅費・交通費</t>
  </si>
  <si>
    <t>運営委託費</t>
  </si>
  <si>
    <t>印刷費用</t>
  </si>
  <si>
    <t>ネームカード作成費</t>
  </si>
  <si>
    <t>会場費</t>
  </si>
  <si>
    <t>↓入力必須</t>
  </si>
  <si>
    <t>↓自動入力</t>
  </si>
  <si>
    <t>↓必要に応じて入力</t>
  </si>
  <si>
    <t>金額</t>
  </si>
  <si>
    <t>摘要②</t>
  </si>
  <si>
    <t>当日エビデンス参照</t>
  </si>
  <si>
    <t>領収書別途</t>
  </si>
  <si>
    <t>↓入力不要</t>
  </si>
  <si>
    <t>②仕訳帳(定例)</t>
  </si>
  <si>
    <t>手入力箇所</t>
  </si>
  <si>
    <t>③仕訳帳(決算)</t>
  </si>
  <si>
    <t>【検証用数値】</t>
  </si>
  <si>
    <t>本支店勘定</t>
  </si>
  <si>
    <t>←事業全体でゼロになっていないと、支店間処理で誤り発生</t>
  </si>
  <si>
    <t>当期残高</t>
  </si>
  <si>
    <t>前期残高</t>
  </si>
  <si>
    <t>当期借方計上</t>
  </si>
  <si>
    <t>勘定科目コード</t>
  </si>
  <si>
    <t>勘定科目名称</t>
  </si>
  <si>
    <t>当期貸方計上</t>
  </si>
  <si>
    <t>年度予算</t>
  </si>
  <si>
    <t>コメント</t>
  </si>
  <si>
    <t>協賛団体会費収入</t>
  </si>
  <si>
    <t>個人会費収入</t>
  </si>
  <si>
    <t>事業収益</t>
  </si>
  <si>
    <t>受取寄付金</t>
  </si>
  <si>
    <t>受取負担金</t>
  </si>
  <si>
    <t>役員報酬</t>
  </si>
  <si>
    <t>臨時雇賃金</t>
  </si>
  <si>
    <t>旅費交通費</t>
  </si>
  <si>
    <t>賃借料</t>
  </si>
  <si>
    <t>通信費</t>
  </si>
  <si>
    <t>消耗品費</t>
  </si>
  <si>
    <t>委託費</t>
  </si>
  <si>
    <t>その他事業費</t>
  </si>
  <si>
    <t xml:space="preserve">支払保険料 </t>
  </si>
  <si>
    <t xml:space="preserve">支払手数料 </t>
  </si>
  <si>
    <t>支払負担金</t>
  </si>
  <si>
    <t xml:space="preserve">雑費 </t>
  </si>
  <si>
    <t xml:space="preserve">現金預金 </t>
  </si>
  <si>
    <t>仮払消費税等</t>
  </si>
  <si>
    <t>その他流動資産</t>
  </si>
  <si>
    <t>短期借入金</t>
  </si>
  <si>
    <t>未払金</t>
  </si>
  <si>
    <t>前受金</t>
  </si>
  <si>
    <t>預り金</t>
  </si>
  <si>
    <t>仮受消費税等</t>
  </si>
  <si>
    <t>その他負債</t>
  </si>
  <si>
    <t xml:space="preserve">前期繰越正味財産額 </t>
  </si>
  <si>
    <r>
      <rPr>
        <b/>
        <sz val="20"/>
        <color theme="1"/>
        <rFont val="Meiryo UI"/>
        <family val="3"/>
        <charset val="128"/>
      </rPr>
      <t>　　　　　　</t>
    </r>
    <r>
      <rPr>
        <b/>
        <u/>
        <sz val="20"/>
        <color theme="1"/>
        <rFont val="Meiryo UI"/>
        <family val="3"/>
        <charset val="128"/>
      </rPr>
      <t xml:space="preserve">活動計算書 </t>
    </r>
  </si>
  <si>
    <t>（単位：円）</t>
  </si>
  <si>
    <t>科　　　目</t>
  </si>
  <si>
    <t>　　　金　　　額</t>
  </si>
  <si>
    <t>Ⅰ　経常収益</t>
  </si>
  <si>
    <t>　1.受取会費</t>
  </si>
  <si>
    <t>受取会費計</t>
  </si>
  <si>
    <t>　2.その他経常収益</t>
  </si>
  <si>
    <t>その他経常収益計</t>
  </si>
  <si>
    <t>　経常収益計</t>
  </si>
  <si>
    <t>Ⅱ　経常費用</t>
  </si>
  <si>
    <t>　1.事業費</t>
  </si>
  <si>
    <t>事業費計</t>
  </si>
  <si>
    <t>　2.管理費</t>
  </si>
  <si>
    <t>管理費計</t>
  </si>
  <si>
    <t>　経常費用計</t>
  </si>
  <si>
    <t xml:space="preserve">当期正味財産増減額 </t>
  </si>
  <si>
    <t xml:space="preserve">次期繰越正味財産額 </t>
  </si>
  <si>
    <r>
      <rPr>
        <b/>
        <sz val="20"/>
        <color theme="1"/>
        <rFont val="Meiryo UI"/>
        <family val="3"/>
        <charset val="128"/>
      </rPr>
      <t>　　　　　　</t>
    </r>
    <r>
      <rPr>
        <b/>
        <u/>
        <sz val="20"/>
        <color theme="1"/>
        <rFont val="Meiryo UI"/>
        <family val="3"/>
        <charset val="128"/>
      </rPr>
      <t>貸借対照表</t>
    </r>
  </si>
  <si>
    <t>現在</t>
  </si>
  <si>
    <t>Ⅰ　資産の部</t>
  </si>
  <si>
    <t>　1.流動資産</t>
  </si>
  <si>
    <t>流動資産合計</t>
  </si>
  <si>
    <t>　2.固定資産</t>
  </si>
  <si>
    <t>固定資産合計</t>
  </si>
  <si>
    <t>　資産合計</t>
  </si>
  <si>
    <t>Ⅱ　負債の部</t>
  </si>
  <si>
    <t>　1.流動負債</t>
  </si>
  <si>
    <t>流動負債合計</t>
  </si>
  <si>
    <t>　2.固定負債</t>
  </si>
  <si>
    <t>固定負債合計</t>
  </si>
  <si>
    <t>　負債合計</t>
  </si>
  <si>
    <t xml:space="preserve">Ⅲ　正味財産の部 </t>
  </si>
  <si>
    <t>当期正味財産増減額</t>
  </si>
  <si>
    <t xml:space="preserve">　正味財産合計 </t>
  </si>
  <si>
    <t xml:space="preserve">　負債及び正味財産合計 </t>
  </si>
  <si>
    <t>　営利目的や、クイズ大会用途以外で使用した場合、AQL実行委員会か稲垣経営研究所までお問い合わせください。</t>
    <phoneticPr fontId="23"/>
  </si>
  <si>
    <t>更新者</t>
    <rPh sb="0" eb="3">
      <t>コウシンシャ</t>
    </rPh>
    <phoneticPr fontId="23"/>
  </si>
  <si>
    <t>更新日</t>
    <rPh sb="0" eb="3">
      <t>コウシンビ</t>
    </rPh>
    <phoneticPr fontId="23"/>
  </si>
  <si>
    <t>更新理由等</t>
    <rPh sb="0" eb="2">
      <t>コウシン</t>
    </rPh>
    <rPh sb="2" eb="4">
      <t>リユウ</t>
    </rPh>
    <rPh sb="4" eb="5">
      <t>トウ</t>
    </rPh>
    <phoneticPr fontId="23"/>
  </si>
  <si>
    <t>Ver.</t>
    <phoneticPr fontId="23"/>
  </si>
  <si>
    <t>Ver.0</t>
    <phoneticPr fontId="23"/>
  </si>
  <si>
    <t>稲垣　啓</t>
    <rPh sb="0" eb="2">
      <t>イナガキ</t>
    </rPh>
    <rPh sb="3" eb="4">
      <t>ヒラク</t>
    </rPh>
    <phoneticPr fontId="23"/>
  </si>
  <si>
    <t>Ver.1.0</t>
    <phoneticPr fontId="23"/>
  </si>
  <si>
    <t>2019.06.22</t>
    <phoneticPr fontId="23"/>
  </si>
  <si>
    <t>2019.07.09</t>
    <phoneticPr fontId="23"/>
  </si>
  <si>
    <t>新規作成</t>
    <rPh sb="0" eb="2">
      <t>シンキ</t>
    </rPh>
    <rPh sb="2" eb="4">
      <t>サクセイ</t>
    </rPh>
    <phoneticPr fontId="23"/>
  </si>
  <si>
    <t>―</t>
    <phoneticPr fontId="23"/>
  </si>
  <si>
    <t>主な更新内容</t>
    <rPh sb="0" eb="1">
      <t>オモ</t>
    </rPh>
    <rPh sb="2" eb="4">
      <t>コウシン</t>
    </rPh>
    <rPh sb="4" eb="6">
      <t>ナイヨウ</t>
    </rPh>
    <phoneticPr fontId="23"/>
  </si>
  <si>
    <t>【バージョン管理履歴】</t>
    <rPh sb="6" eb="8">
      <t>カンリ</t>
    </rPh>
    <rPh sb="8" eb="10">
      <t>リレキ</t>
    </rPh>
    <phoneticPr fontId="23"/>
  </si>
  <si>
    <t>Ver.1.1</t>
  </si>
  <si>
    <t>シート”当日エビデンス”の追加　等</t>
    <rPh sb="4" eb="6">
      <t>トウジツ</t>
    </rPh>
    <rPh sb="13" eb="15">
      <t>ツイカ</t>
    </rPh>
    <rPh sb="16" eb="17">
      <t>トウ</t>
    </rPh>
    <phoneticPr fontId="23"/>
  </si>
  <si>
    <t>現場の運用を考慮した、入力作業の簡略化</t>
    <rPh sb="0" eb="2">
      <t>ゲンバ</t>
    </rPh>
    <rPh sb="3" eb="5">
      <t>ウンヨウ</t>
    </rPh>
    <rPh sb="6" eb="8">
      <t>コウリョ</t>
    </rPh>
    <rPh sb="11" eb="13">
      <t>ニュウリョク</t>
    </rPh>
    <rPh sb="13" eb="15">
      <t>サギョウ</t>
    </rPh>
    <rPh sb="16" eb="19">
      <t>カンリャクカ</t>
    </rPh>
    <phoneticPr fontId="23"/>
  </si>
  <si>
    <t>最新版のファイル管理</t>
    <rPh sb="0" eb="2">
      <t>サイシン</t>
    </rPh>
    <rPh sb="2" eb="3">
      <t>バン</t>
    </rPh>
    <rPh sb="8" eb="10">
      <t>カンリ</t>
    </rPh>
    <phoneticPr fontId="23"/>
  </si>
  <si>
    <t>市川　尚志</t>
    <rPh sb="0" eb="2">
      <t>イチカワ</t>
    </rPh>
    <rPh sb="3" eb="5">
      <t>ナオシ</t>
    </rPh>
    <phoneticPr fontId="23"/>
  </si>
  <si>
    <t>2019.07.20</t>
    <phoneticPr fontId="23"/>
  </si>
  <si>
    <t>バージョン管理履歴の追加、書式設定</t>
    <rPh sb="5" eb="7">
      <t>カンリ</t>
    </rPh>
    <rPh sb="7" eb="9">
      <t>リレキ</t>
    </rPh>
    <rPh sb="10" eb="12">
      <t>ツイカ</t>
    </rPh>
    <rPh sb="13" eb="15">
      <t>ショシキ</t>
    </rPh>
    <rPh sb="15" eb="17">
      <t>セッテイ</t>
    </rPh>
    <phoneticPr fontId="23"/>
  </si>
  <si>
    <t>(委託内容詳細等）</t>
    <phoneticPr fontId="23"/>
  </si>
  <si>
    <t>備考</t>
  </si>
  <si>
    <r>
      <rPr>
        <b/>
        <sz val="16"/>
        <color theme="0"/>
        <rFont val="Meiryo UI"/>
        <family val="3"/>
        <charset val="128"/>
      </rPr>
      <t>徴収費用</t>
    </r>
    <r>
      <rPr>
        <b/>
        <sz val="14"/>
        <color theme="0"/>
        <rFont val="Meiryo UI"/>
        <family val="3"/>
        <charset val="128"/>
      </rPr>
      <t xml:space="preserve">
（単位：円）</t>
    </r>
    <phoneticPr fontId="23"/>
  </si>
  <si>
    <t>支払い　（単位：円）</t>
    <phoneticPr fontId="23"/>
  </si>
  <si>
    <t>受取　（単位：円）</t>
    <phoneticPr fontId="23"/>
  </si>
  <si>
    <t>　　　　　　　当日会計処理エビデンス一覧（収入・支出）</t>
    <phoneticPr fontId="23"/>
  </si>
  <si>
    <t>領収書必要</t>
    <phoneticPr fontId="23"/>
  </si>
  <si>
    <t>”②仕訳帳(定例)”記入必要</t>
  </si>
  <si>
    <t>（大会責任者がサイン）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</si>
</sst>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[Red]#,##0"/>
    <numFmt numFmtId="177" formatCode="yyyy&quot;年&quot;m&quot;月&quot;d&quot;日&quot;\~;@"/>
    <numFmt numFmtId="178" formatCode="yyyy&quot;年&quot;m&quot;月&quot;d&quot;日&quot;;@"/>
  </numFmts>
  <fonts count="33" x14ac:knownFonts="1">
    <font>
      <sz val="11"/>
      <color theme="1"/>
      <name val="ＭＳ Ｐゴシック"/>
      <charset val="134"/>
      <scheme val="minor"/>
    </font>
    <font>
      <sz val="11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color rgb="FF0070C0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color theme="0" tint="-0.249977111117893"/>
      <name val="Meiryo UI"/>
      <family val="3"/>
      <charset val="128"/>
    </font>
    <font>
      <b/>
      <sz val="11"/>
      <color theme="0"/>
      <name val="Meiryo UI"/>
      <family val="3"/>
      <charset val="128"/>
    </font>
    <font>
      <sz val="11"/>
      <color theme="0" tint="-0.34998626667073579"/>
      <name val="Meiryo UI"/>
      <family val="3"/>
      <charset val="128"/>
    </font>
    <font>
      <sz val="1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18"/>
      <name val="Meiryo UI"/>
      <family val="3"/>
      <charset val="128"/>
    </font>
    <font>
      <sz val="12"/>
      <color theme="1"/>
      <name val="Meiryo UI"/>
      <family val="3"/>
      <charset val="128"/>
    </font>
    <font>
      <u/>
      <sz val="11"/>
      <color rgb="FF0000FF"/>
      <name val="ＭＳ Ｐゴシック"/>
      <family val="3"/>
      <charset val="128"/>
      <scheme val="minor"/>
    </font>
    <font>
      <sz val="11"/>
      <color theme="0" tint="-0.14996795556505021"/>
      <name val="Meiryo UI"/>
      <family val="3"/>
      <charset val="128"/>
    </font>
    <font>
      <b/>
      <u/>
      <sz val="20"/>
      <color theme="1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2"/>
      <color theme="0"/>
      <name val="Meiryo UI"/>
      <family val="3"/>
      <charset val="128"/>
    </font>
    <font>
      <b/>
      <sz val="16"/>
      <color theme="0"/>
      <name val="Meiryo UI"/>
      <family val="3"/>
      <charset val="128"/>
    </font>
    <font>
      <sz val="9"/>
      <color indexed="81"/>
      <name val="Meiryo UI"/>
      <family val="3"/>
      <charset val="128"/>
    </font>
    <font>
      <b/>
      <sz val="24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u/>
      <sz val="11"/>
      <color rgb="FF0000FF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18"/>
      <color theme="0"/>
      <name val="Meiryo UI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0" tint="-4.9989318521683403E-2"/>
        <bgColor indexed="64"/>
      </patternFill>
    </fill>
  </fills>
  <borders count="7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n">
        <color auto="1"/>
      </right>
      <top style="thick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rgb="FFFF0000"/>
      </top>
      <bottom/>
      <diagonal/>
    </border>
    <border>
      <left style="thick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FF0000"/>
      </left>
      <right style="thin">
        <color auto="1"/>
      </right>
      <top style="thin">
        <color auto="1"/>
      </top>
      <bottom/>
      <diagonal/>
    </border>
    <border>
      <left style="thick">
        <color rgb="FFFF0000"/>
      </left>
      <right style="thin">
        <color auto="1"/>
      </right>
      <top style="thin">
        <color auto="1"/>
      </top>
      <bottom style="thick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rgb="FFFF0000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n">
        <color auto="1"/>
      </left>
      <right style="thick">
        <color rgb="FFFF0000"/>
      </right>
      <top style="thick">
        <color rgb="FFFF0000"/>
      </top>
      <bottom style="thin">
        <color auto="1"/>
      </bottom>
      <diagonal/>
    </border>
    <border>
      <left style="thin">
        <color auto="1"/>
      </left>
      <right style="thick">
        <color rgb="FFFF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rgb="FFFF0000"/>
      </right>
      <top style="thin">
        <color auto="1"/>
      </top>
      <bottom/>
      <diagonal/>
    </border>
    <border>
      <left style="thin">
        <color auto="1"/>
      </left>
      <right style="thick">
        <color rgb="FFFF0000"/>
      </right>
      <top style="thin">
        <color auto="1"/>
      </top>
      <bottom style="thick">
        <color rgb="FFFF0000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rgb="FFFF0000"/>
      </bottom>
      <diagonal/>
    </border>
    <border>
      <left/>
      <right style="thick">
        <color auto="1"/>
      </right>
      <top/>
      <bottom style="thick">
        <color rgb="FFFF0000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rgb="FFFF0000"/>
      </bottom>
      <diagonal/>
    </border>
    <border>
      <left style="thin">
        <color theme="0" tint="-0.24994659260841701"/>
      </left>
      <right/>
      <top style="thick">
        <color auto="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auto="1"/>
      </top>
      <bottom style="thin">
        <color theme="0" tint="-0.24994659260841701"/>
      </bottom>
      <diagonal/>
    </border>
    <border>
      <left/>
      <right/>
      <top style="thick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rgb="FFFF0000"/>
      </bottom>
      <diagonal/>
    </border>
  </borders>
  <cellStyleXfs count="5">
    <xf numFmtId="0" fontId="0" fillId="0" borderId="0"/>
    <xf numFmtId="38" fontId="2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12" fillId="0" borderId="0"/>
  </cellStyleXfs>
  <cellXfs count="258">
    <xf numFmtId="0" fontId="0" fillId="0" borderId="0" xfId="0"/>
    <xf numFmtId="0" fontId="1" fillId="0" borderId="0" xfId="0" applyFont="1"/>
    <xf numFmtId="38" fontId="1" fillId="0" borderId="0" xfId="1" applyFont="1" applyAlignment="1"/>
    <xf numFmtId="0" fontId="2" fillId="0" borderId="0" xfId="0" applyFont="1"/>
    <xf numFmtId="178" fontId="3" fillId="0" borderId="0" xfId="0" applyNumberFormat="1" applyFont="1"/>
    <xf numFmtId="177" fontId="3" fillId="0" borderId="0" xfId="0" applyNumberFormat="1" applyFont="1"/>
    <xf numFmtId="178" fontId="3" fillId="0" borderId="0" xfId="0" applyNumberFormat="1" applyFont="1" applyAlignment="1">
      <alignment horizontal="left"/>
    </xf>
    <xf numFmtId="38" fontId="1" fillId="0" borderId="0" xfId="1" applyFont="1" applyAlignment="1">
      <alignment horizontal="right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38" fontId="3" fillId="2" borderId="2" xfId="1" applyFont="1" applyFill="1" applyBorder="1" applyAlignment="1"/>
    <xf numFmtId="0" fontId="3" fillId="0" borderId="4" xfId="0" applyFont="1" applyBorder="1"/>
    <xf numFmtId="0" fontId="1" fillId="0" borderId="5" xfId="0" applyFont="1" applyBorder="1"/>
    <xf numFmtId="0" fontId="1" fillId="0" borderId="4" xfId="0" applyFont="1" applyBorder="1"/>
    <xf numFmtId="0" fontId="1" fillId="0" borderId="6" xfId="0" applyFont="1" applyBorder="1"/>
    <xf numFmtId="38" fontId="1" fillId="0" borderId="5" xfId="1" applyFont="1" applyBorder="1" applyAlignment="1"/>
    <xf numFmtId="0" fontId="3" fillId="0" borderId="7" xfId="0" applyFont="1" applyBorder="1"/>
    <xf numFmtId="0" fontId="1" fillId="0" borderId="8" xfId="0" applyFont="1" applyBorder="1"/>
    <xf numFmtId="0" fontId="1" fillId="0" borderId="7" xfId="0" applyFont="1" applyBorder="1"/>
    <xf numFmtId="0" fontId="1" fillId="0" borderId="9" xfId="0" applyFont="1" applyBorder="1"/>
    <xf numFmtId="38" fontId="1" fillId="0" borderId="8" xfId="1" applyFont="1" applyBorder="1" applyAlignment="1"/>
    <xf numFmtId="38" fontId="1" fillId="0" borderId="9" xfId="1" applyFont="1" applyBorder="1" applyAlignment="1"/>
    <xf numFmtId="38" fontId="1" fillId="0" borderId="10" xfId="1" applyFont="1" applyBorder="1" applyAlignment="1"/>
    <xf numFmtId="38" fontId="1" fillId="0" borderId="9" xfId="0" applyNumberFormat="1" applyFont="1" applyBorder="1"/>
    <xf numFmtId="0" fontId="1" fillId="0" borderId="7" xfId="0" applyFont="1" applyBorder="1" applyAlignment="1">
      <alignment horizontal="right"/>
    </xf>
    <xf numFmtId="38" fontId="1" fillId="0" borderId="7" xfId="1" applyFont="1" applyBorder="1" applyAlignment="1"/>
    <xf numFmtId="0" fontId="1" fillId="0" borderId="11" xfId="0" applyFont="1" applyBorder="1"/>
    <xf numFmtId="0" fontId="1" fillId="0" borderId="12" xfId="0" applyFont="1" applyBorder="1"/>
    <xf numFmtId="0" fontId="1" fillId="0" borderId="10" xfId="0" applyFont="1" applyBorder="1"/>
    <xf numFmtId="38" fontId="1" fillId="0" borderId="13" xfId="1" applyFont="1" applyBorder="1" applyAlignment="1"/>
    <xf numFmtId="0" fontId="1" fillId="0" borderId="0" xfId="0" applyFont="1" applyBorder="1"/>
    <xf numFmtId="38" fontId="1" fillId="0" borderId="0" xfId="1" applyFont="1" applyBorder="1" applyAlignment="1"/>
    <xf numFmtId="178" fontId="3" fillId="0" borderId="0" xfId="0" applyNumberFormat="1" applyFont="1" applyAlignment="1">
      <alignment horizontal="right"/>
    </xf>
    <xf numFmtId="0" fontId="3" fillId="0" borderId="0" xfId="0" applyFont="1"/>
    <xf numFmtId="0" fontId="1" fillId="0" borderId="14" xfId="0" applyFont="1" applyBorder="1"/>
    <xf numFmtId="38" fontId="1" fillId="0" borderId="6" xfId="1" applyFont="1" applyBorder="1" applyAlignment="1"/>
    <xf numFmtId="38" fontId="1" fillId="0" borderId="0" xfId="0" applyNumberFormat="1" applyFont="1" applyBorder="1"/>
    <xf numFmtId="38" fontId="1" fillId="0" borderId="15" xfId="1" applyFont="1" applyBorder="1" applyAlignment="1"/>
    <xf numFmtId="38" fontId="1" fillId="0" borderId="10" xfId="0" applyNumberFormat="1" applyFont="1" applyBorder="1"/>
    <xf numFmtId="0" fontId="3" fillId="0" borderId="11" xfId="0" applyFont="1" applyBorder="1"/>
    <xf numFmtId="0" fontId="1" fillId="0" borderId="16" xfId="0" applyFont="1" applyBorder="1"/>
    <xf numFmtId="0" fontId="1" fillId="0" borderId="0" xfId="0" applyFont="1" applyFill="1"/>
    <xf numFmtId="0" fontId="1" fillId="0" borderId="0" xfId="0" applyFont="1" applyAlignment="1">
      <alignment horizontal="left"/>
    </xf>
    <xf numFmtId="0" fontId="4" fillId="3" borderId="17" xfId="0" applyFont="1" applyFill="1" applyBorder="1"/>
    <xf numFmtId="38" fontId="4" fillId="3" borderId="18" xfId="0" applyNumberFormat="1" applyFont="1" applyFill="1" applyBorder="1"/>
    <xf numFmtId="0" fontId="3" fillId="4" borderId="19" xfId="0" applyFont="1" applyFill="1" applyBorder="1" applyAlignment="1">
      <alignment horizontal="center"/>
    </xf>
    <xf numFmtId="0" fontId="4" fillId="3" borderId="20" xfId="0" applyFont="1" applyFill="1" applyBorder="1"/>
    <xf numFmtId="38" fontId="4" fillId="3" borderId="21" xfId="0" applyNumberFormat="1" applyFont="1" applyFill="1" applyBorder="1"/>
    <xf numFmtId="0" fontId="4" fillId="3" borderId="22" xfId="0" applyFont="1" applyFill="1" applyBorder="1"/>
    <xf numFmtId="38" fontId="4" fillId="3" borderId="23" xfId="0" applyNumberFormat="1" applyFont="1" applyFill="1" applyBorder="1"/>
    <xf numFmtId="0" fontId="4" fillId="3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5" xfId="0" applyFont="1" applyFill="1" applyBorder="1"/>
    <xf numFmtId="0" fontId="5" fillId="5" borderId="4" xfId="0" applyFont="1" applyFill="1" applyBorder="1"/>
    <xf numFmtId="0" fontId="5" fillId="5" borderId="14" xfId="0" applyFont="1" applyFill="1" applyBorder="1"/>
    <xf numFmtId="0" fontId="5" fillId="5" borderId="5" xfId="0" applyFont="1" applyFill="1" applyBorder="1"/>
    <xf numFmtId="0" fontId="5" fillId="5" borderId="4" xfId="0" applyFont="1" applyFill="1" applyBorder="1" applyAlignment="1">
      <alignment horizontal="left"/>
    </xf>
    <xf numFmtId="38" fontId="1" fillId="0" borderId="7" xfId="0" applyNumberFormat="1" applyFont="1" applyBorder="1"/>
    <xf numFmtId="38" fontId="1" fillId="4" borderId="0" xfId="0" applyNumberFormat="1" applyFont="1" applyFill="1" applyBorder="1"/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/>
    <xf numFmtId="38" fontId="1" fillId="4" borderId="0" xfId="1" applyFont="1" applyFill="1" applyBorder="1" applyAlignment="1"/>
    <xf numFmtId="38" fontId="1" fillId="0" borderId="1" xfId="0" applyNumberFormat="1" applyFont="1" applyBorder="1"/>
    <xf numFmtId="38" fontId="1" fillId="0" borderId="3" xfId="0" applyNumberFormat="1" applyFont="1" applyBorder="1"/>
    <xf numFmtId="38" fontId="1" fillId="0" borderId="2" xfId="0" applyNumberFormat="1" applyFont="1" applyBorder="1"/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/>
    <xf numFmtId="0" fontId="4" fillId="0" borderId="0" xfId="0" applyFont="1" applyFill="1"/>
    <xf numFmtId="38" fontId="4" fillId="0" borderId="0" xfId="0" applyNumberFormat="1" applyFont="1" applyFill="1"/>
    <xf numFmtId="0" fontId="3" fillId="4" borderId="24" xfId="0" applyFont="1" applyFill="1" applyBorder="1"/>
    <xf numFmtId="0" fontId="1" fillId="4" borderId="26" xfId="0" applyFont="1" applyFill="1" applyBorder="1"/>
    <xf numFmtId="0" fontId="5" fillId="5" borderId="7" xfId="0" applyFont="1" applyFill="1" applyBorder="1"/>
    <xf numFmtId="0" fontId="5" fillId="5" borderId="0" xfId="0" applyFont="1" applyFill="1" applyBorder="1"/>
    <xf numFmtId="0" fontId="1" fillId="4" borderId="4" xfId="0" applyFont="1" applyFill="1" applyBorder="1"/>
    <xf numFmtId="0" fontId="1" fillId="4" borderId="14" xfId="0" applyFont="1" applyFill="1" applyBorder="1"/>
    <xf numFmtId="0" fontId="1" fillId="4" borderId="14" xfId="0" applyFont="1" applyFill="1" applyBorder="1" applyAlignment="1">
      <alignment horizontal="left"/>
    </xf>
    <xf numFmtId="0" fontId="1" fillId="4" borderId="7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left"/>
    </xf>
    <xf numFmtId="0" fontId="4" fillId="3" borderId="26" xfId="0" applyFont="1" applyFill="1" applyBorder="1"/>
    <xf numFmtId="38" fontId="1" fillId="0" borderId="8" xfId="0" applyNumberFormat="1" applyFont="1" applyBorder="1"/>
    <xf numFmtId="0" fontId="1" fillId="4" borderId="5" xfId="0" applyFont="1" applyFill="1" applyBorder="1"/>
    <xf numFmtId="0" fontId="1" fillId="4" borderId="8" xfId="0" applyFont="1" applyFill="1" applyBorder="1"/>
    <xf numFmtId="0" fontId="1" fillId="4" borderId="11" xfId="0" applyFont="1" applyFill="1" applyBorder="1"/>
    <xf numFmtId="0" fontId="1" fillId="4" borderId="16" xfId="0" applyFont="1" applyFill="1" applyBorder="1"/>
    <xf numFmtId="0" fontId="1" fillId="4" borderId="16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4" borderId="12" xfId="0" applyFont="1" applyFill="1" applyBorder="1"/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38" fontId="6" fillId="0" borderId="0" xfId="1" applyFont="1" applyAlignment="1"/>
    <xf numFmtId="0" fontId="6" fillId="0" borderId="0" xfId="0" applyFont="1"/>
    <xf numFmtId="0" fontId="8" fillId="5" borderId="27" xfId="0" applyFont="1" applyFill="1" applyBorder="1" applyAlignment="1">
      <alignment horizontal="left"/>
    </xf>
    <xf numFmtId="0" fontId="8" fillId="6" borderId="28" xfId="0" applyFont="1" applyFill="1" applyBorder="1" applyAlignment="1">
      <alignment horizontal="left"/>
    </xf>
    <xf numFmtId="0" fontId="8" fillId="6" borderId="29" xfId="0" applyFont="1" applyFill="1" applyBorder="1" applyAlignment="1">
      <alignment horizontal="left"/>
    </xf>
    <xf numFmtId="38" fontId="8" fillId="5" borderId="27" xfId="1" applyFont="1" applyFill="1" applyBorder="1" applyAlignment="1"/>
    <xf numFmtId="0" fontId="8" fillId="5" borderId="30" xfId="0" applyFont="1" applyFill="1" applyBorder="1" applyAlignment="1">
      <alignment horizontal="left"/>
    </xf>
    <xf numFmtId="0" fontId="8" fillId="5" borderId="30" xfId="0" applyFont="1" applyFill="1" applyBorder="1"/>
    <xf numFmtId="14" fontId="1" fillId="4" borderId="28" xfId="0" applyNumberFormat="1" applyFont="1" applyFill="1" applyBorder="1" applyAlignment="1">
      <alignment horizontal="left"/>
    </xf>
    <xf numFmtId="49" fontId="9" fillId="7" borderId="28" xfId="0" applyNumberFormat="1" applyFont="1" applyFill="1" applyBorder="1" applyAlignment="1">
      <alignment horizontal="left"/>
    </xf>
    <xf numFmtId="49" fontId="9" fillId="7" borderId="29" xfId="0" applyNumberFormat="1" applyFont="1" applyFill="1" applyBorder="1" applyAlignment="1">
      <alignment horizontal="left"/>
    </xf>
    <xf numFmtId="38" fontId="1" fillId="4" borderId="28" xfId="1" applyFont="1" applyFill="1" applyBorder="1" applyAlignment="1"/>
    <xf numFmtId="0" fontId="10" fillId="4" borderId="0" xfId="0" applyFont="1" applyFill="1" applyBorder="1" applyAlignment="1">
      <alignment horizontal="left"/>
    </xf>
    <xf numFmtId="0" fontId="7" fillId="0" borderId="0" xfId="0" applyFont="1" applyBorder="1"/>
    <xf numFmtId="14" fontId="1" fillId="4" borderId="28" xfId="0" applyNumberFormat="1" applyFont="1" applyFill="1" applyBorder="1" applyAlignment="1">
      <alignment horizontal="left" vertical="center"/>
    </xf>
    <xf numFmtId="0" fontId="1" fillId="4" borderId="28" xfId="0" applyFont="1" applyFill="1" applyBorder="1" applyAlignment="1">
      <alignment horizontal="left"/>
    </xf>
    <xf numFmtId="38" fontId="8" fillId="5" borderId="31" xfId="1" applyFont="1" applyFill="1" applyBorder="1" applyAlignment="1"/>
    <xf numFmtId="38" fontId="8" fillId="5" borderId="0" xfId="1" applyFont="1" applyFill="1" applyBorder="1" applyAlignment="1"/>
    <xf numFmtId="38" fontId="1" fillId="4" borderId="29" xfId="1" applyFont="1" applyFill="1" applyBorder="1" applyAlignment="1"/>
    <xf numFmtId="0" fontId="1" fillId="4" borderId="32" xfId="0" applyFont="1" applyFill="1" applyBorder="1" applyAlignment="1">
      <alignment horizontal="left"/>
    </xf>
    <xf numFmtId="38" fontId="1" fillId="4" borderId="32" xfId="1" applyFont="1" applyFill="1" applyBorder="1" applyAlignment="1"/>
    <xf numFmtId="0" fontId="10" fillId="4" borderId="33" xfId="0" applyFont="1" applyFill="1" applyBorder="1" applyAlignment="1">
      <alignment horizontal="left"/>
    </xf>
    <xf numFmtId="0" fontId="7" fillId="0" borderId="33" xfId="0" applyFont="1" applyBorder="1"/>
    <xf numFmtId="0" fontId="7" fillId="0" borderId="33" xfId="0" applyFont="1" applyBorder="1" applyAlignment="1">
      <alignment horizontal="left"/>
    </xf>
    <xf numFmtId="38" fontId="1" fillId="4" borderId="34" xfId="1" applyFont="1" applyFill="1" applyBorder="1" applyAlignment="1"/>
    <xf numFmtId="0" fontId="0" fillId="0" borderId="0" xfId="0" applyFont="1" applyFill="1" applyAlignment="1"/>
    <xf numFmtId="0" fontId="8" fillId="5" borderId="0" xfId="0" applyFont="1" applyFill="1" applyAlignment="1">
      <alignment horizontal="left"/>
    </xf>
    <xf numFmtId="0" fontId="8" fillId="5" borderId="0" xfId="0" applyFont="1" applyFill="1"/>
    <xf numFmtId="49" fontId="1" fillId="4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/>
    <xf numFmtId="0" fontId="1" fillId="0" borderId="0" xfId="0" applyFont="1" applyFill="1" applyAlignment="1"/>
    <xf numFmtId="0" fontId="7" fillId="0" borderId="0" xfId="0" applyFont="1" applyFill="1" applyAlignment="1">
      <alignment horizontal="left"/>
    </xf>
    <xf numFmtId="0" fontId="7" fillId="0" borderId="0" xfId="0" applyFont="1" applyFill="1" applyAlignment="1"/>
    <xf numFmtId="49" fontId="1" fillId="4" borderId="33" xfId="0" applyNumberFormat="1" applyFont="1" applyFill="1" applyBorder="1" applyAlignment="1">
      <alignment horizontal="left"/>
    </xf>
    <xf numFmtId="0" fontId="11" fillId="0" borderId="0" xfId="4" applyFont="1"/>
    <xf numFmtId="0" fontId="1" fillId="0" borderId="0" xfId="0" applyFont="1" applyAlignment="1">
      <alignment horizontal="right"/>
    </xf>
    <xf numFmtId="178" fontId="1" fillId="0" borderId="0" xfId="0" applyNumberFormat="1" applyFont="1" applyAlignment="1">
      <alignment horizontal="left"/>
    </xf>
    <xf numFmtId="0" fontId="5" fillId="8" borderId="35" xfId="4" applyFont="1" applyFill="1" applyBorder="1"/>
    <xf numFmtId="38" fontId="1" fillId="0" borderId="35" xfId="3" applyFont="1" applyFill="1" applyBorder="1" applyAlignment="1"/>
    <xf numFmtId="0" fontId="1" fillId="0" borderId="0" xfId="4" applyFont="1"/>
    <xf numFmtId="38" fontId="1" fillId="0" borderId="35" xfId="3" applyFont="1" applyBorder="1" applyAlignment="1"/>
    <xf numFmtId="176" fontId="1" fillId="0" borderId="35" xfId="3" applyNumberFormat="1" applyFont="1" applyBorder="1" applyAlignment="1"/>
    <xf numFmtId="0" fontId="13" fillId="0" borderId="0" xfId="4" applyFont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shrinkToFit="1"/>
    </xf>
    <xf numFmtId="0" fontId="14" fillId="0" borderId="47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4" fillId="0" borderId="48" xfId="0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horizontal="right" vertical="center" shrinkToFit="1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Alignment="1">
      <alignment horizontal="right" vertical="center" shrinkToFit="1"/>
    </xf>
    <xf numFmtId="0" fontId="14" fillId="0" borderId="55" xfId="0" applyFont="1" applyFill="1" applyBorder="1" applyAlignment="1">
      <alignment horizontal="center" vertical="center" shrinkToFit="1"/>
    </xf>
    <xf numFmtId="0" fontId="9" fillId="7" borderId="4" xfId="0" applyFont="1" applyFill="1" applyBorder="1" applyAlignment="1">
      <alignment horizontal="left"/>
    </xf>
    <xf numFmtId="0" fontId="9" fillId="7" borderId="14" xfId="0" applyFont="1" applyFill="1" applyBorder="1"/>
    <xf numFmtId="0" fontId="9" fillId="7" borderId="14" xfId="0" applyFont="1" applyFill="1" applyBorder="1" applyAlignment="1">
      <alignment horizontal="left"/>
    </xf>
    <xf numFmtId="0" fontId="9" fillId="7" borderId="5" xfId="0" applyFont="1" applyFill="1" applyBorder="1"/>
    <xf numFmtId="0" fontId="1" fillId="9" borderId="7" xfId="0" applyFont="1" applyFill="1" applyBorder="1" applyAlignment="1">
      <alignment horizontal="left"/>
    </xf>
    <xf numFmtId="0" fontId="1" fillId="9" borderId="0" xfId="0" applyFont="1" applyFill="1" applyBorder="1"/>
    <xf numFmtId="0" fontId="1" fillId="9" borderId="0" xfId="0" applyFont="1" applyFill="1" applyBorder="1" applyAlignment="1">
      <alignment horizontal="left"/>
    </xf>
    <xf numFmtId="0" fontId="1" fillId="9" borderId="11" xfId="0" applyFont="1" applyFill="1" applyBorder="1" applyAlignment="1">
      <alignment horizontal="left"/>
    </xf>
    <xf numFmtId="0" fontId="1" fillId="9" borderId="16" xfId="0" applyFont="1" applyFill="1" applyBorder="1"/>
    <xf numFmtId="0" fontId="1" fillId="9" borderId="16" xfId="0" applyFont="1" applyFill="1" applyBorder="1" applyAlignment="1">
      <alignment horizontal="left"/>
    </xf>
    <xf numFmtId="0" fontId="1" fillId="0" borderId="16" xfId="0" applyFont="1" applyFill="1" applyBorder="1"/>
    <xf numFmtId="0" fontId="1" fillId="0" borderId="12" xfId="0" applyFont="1" applyFill="1" applyBorder="1"/>
    <xf numFmtId="0" fontId="10" fillId="0" borderId="0" xfId="0" applyFont="1" applyFill="1" applyBorder="1"/>
    <xf numFmtId="0" fontId="20" fillId="0" borderId="0" xfId="0" applyFont="1" applyBorder="1"/>
    <xf numFmtId="0" fontId="8" fillId="5" borderId="0" xfId="0" applyFont="1" applyFill="1" applyBorder="1"/>
    <xf numFmtId="0" fontId="1" fillId="9" borderId="4" xfId="0" applyFont="1" applyFill="1" applyBorder="1"/>
    <xf numFmtId="0" fontId="1" fillId="9" borderId="14" xfId="0" applyFont="1" applyFill="1" applyBorder="1"/>
    <xf numFmtId="0" fontId="1" fillId="9" borderId="7" xfId="0" applyFont="1" applyFill="1" applyBorder="1"/>
    <xf numFmtId="0" fontId="1" fillId="9" borderId="11" xfId="0" applyFont="1" applyFill="1" applyBorder="1"/>
    <xf numFmtId="0" fontId="1" fillId="9" borderId="5" xfId="0" applyFont="1" applyFill="1" applyBorder="1"/>
    <xf numFmtId="0" fontId="1" fillId="9" borderId="8" xfId="0" applyFont="1" applyFill="1" applyBorder="1"/>
    <xf numFmtId="0" fontId="1" fillId="9" borderId="12" xfId="0" applyFont="1" applyFill="1" applyBorder="1"/>
    <xf numFmtId="38" fontId="14" fillId="0" borderId="48" xfId="1" applyFont="1" applyFill="1" applyBorder="1" applyAlignment="1">
      <alignment horizontal="right" vertical="center" shrinkToFit="1"/>
    </xf>
    <xf numFmtId="0" fontId="1" fillId="0" borderId="65" xfId="0" pivotButton="1" applyFont="1" applyBorder="1"/>
    <xf numFmtId="0" fontId="1" fillId="0" borderId="65" xfId="0" applyFont="1" applyBorder="1" applyAlignment="1">
      <alignment horizontal="left"/>
    </xf>
    <xf numFmtId="0" fontId="1" fillId="0" borderId="56" xfId="0" pivotButton="1" applyFont="1" applyBorder="1"/>
    <xf numFmtId="0" fontId="1" fillId="0" borderId="57" xfId="0" applyFont="1" applyBorder="1"/>
    <xf numFmtId="0" fontId="1" fillId="0" borderId="58" xfId="0" applyFont="1" applyBorder="1"/>
    <xf numFmtId="0" fontId="1" fillId="0" borderId="56" xfId="0" applyFont="1" applyBorder="1"/>
    <xf numFmtId="0" fontId="1" fillId="0" borderId="59" xfId="0" applyFont="1" applyBorder="1"/>
    <xf numFmtId="14" fontId="1" fillId="0" borderId="56" xfId="0" applyNumberFormat="1" applyFont="1" applyBorder="1"/>
    <xf numFmtId="0" fontId="1" fillId="0" borderId="56" xfId="0" applyNumberFormat="1" applyFont="1" applyBorder="1"/>
    <xf numFmtId="0" fontId="1" fillId="0" borderId="59" xfId="0" applyNumberFormat="1" applyFont="1" applyBorder="1"/>
    <xf numFmtId="0" fontId="1" fillId="0" borderId="60" xfId="0" applyFont="1" applyBorder="1"/>
    <xf numFmtId="0" fontId="1" fillId="0" borderId="61" xfId="0" applyFont="1" applyBorder="1"/>
    <xf numFmtId="0" fontId="1" fillId="0" borderId="60" xfId="0" applyNumberFormat="1" applyFont="1" applyBorder="1"/>
    <xf numFmtId="0" fontId="1" fillId="0" borderId="62" xfId="0" applyNumberFormat="1" applyFont="1" applyBorder="1"/>
    <xf numFmtId="0" fontId="1" fillId="0" borderId="63" xfId="0" applyFont="1" applyBorder="1"/>
    <xf numFmtId="0" fontId="1" fillId="0" borderId="64" xfId="0" applyFont="1" applyBorder="1"/>
    <xf numFmtId="0" fontId="1" fillId="0" borderId="63" xfId="0" applyNumberFormat="1" applyFont="1" applyBorder="1"/>
    <xf numFmtId="0" fontId="1" fillId="0" borderId="65" xfId="0" applyNumberFormat="1" applyFont="1" applyBorder="1"/>
    <xf numFmtId="0" fontId="29" fillId="0" borderId="0" xfId="2" applyFont="1" applyAlignment="1"/>
    <xf numFmtId="0" fontId="15" fillId="0" borderId="0" xfId="0" applyFont="1"/>
    <xf numFmtId="14" fontId="1" fillId="0" borderId="28" xfId="0" applyNumberFormat="1" applyFont="1" applyFill="1" applyBorder="1" applyAlignment="1">
      <alignment horizontal="left"/>
    </xf>
    <xf numFmtId="14" fontId="1" fillId="0" borderId="28" xfId="0" applyNumberFormat="1" applyFont="1" applyFill="1" applyBorder="1" applyAlignment="1">
      <alignment horizontal="left" vertical="center"/>
    </xf>
    <xf numFmtId="38" fontId="1" fillId="0" borderId="29" xfId="1" applyFont="1" applyFill="1" applyBorder="1" applyAlignment="1"/>
    <xf numFmtId="49" fontId="1" fillId="0" borderId="0" xfId="0" applyNumberFormat="1" applyFont="1" applyFill="1" applyBorder="1" applyAlignment="1">
      <alignment horizontal="left"/>
    </xf>
    <xf numFmtId="38" fontId="1" fillId="0" borderId="0" xfId="1" applyFont="1" applyFill="1" applyBorder="1" applyAlignment="1"/>
    <xf numFmtId="0" fontId="1" fillId="4" borderId="35" xfId="0" applyFont="1" applyFill="1" applyBorder="1"/>
    <xf numFmtId="0" fontId="30" fillId="0" borderId="0" xfId="0" applyFont="1" applyFill="1" applyAlignment="1">
      <alignment horizontal="right" vertical="center" shrinkToFit="1"/>
    </xf>
    <xf numFmtId="38" fontId="2" fillId="0" borderId="41" xfId="1" applyFont="1" applyFill="1" applyBorder="1" applyAlignment="1">
      <alignment horizontal="right" vertical="center" shrinkToFit="1"/>
    </xf>
    <xf numFmtId="38" fontId="2" fillId="0" borderId="35" xfId="1" applyFont="1" applyFill="1" applyBorder="1" applyAlignment="1">
      <alignment horizontal="right" vertical="center" shrinkToFit="1"/>
    </xf>
    <xf numFmtId="38" fontId="2" fillId="0" borderId="6" xfId="1" applyFont="1" applyFill="1" applyBorder="1" applyAlignment="1">
      <alignment horizontal="right" vertical="center" shrinkToFit="1"/>
    </xf>
    <xf numFmtId="38" fontId="2" fillId="0" borderId="46" xfId="1" applyFont="1" applyFill="1" applyBorder="1" applyAlignment="1">
      <alignment horizontal="right" vertical="center" shrinkToFit="1"/>
    </xf>
    <xf numFmtId="38" fontId="2" fillId="0" borderId="48" xfId="1" applyFont="1" applyFill="1" applyBorder="1" applyAlignment="1">
      <alignment horizontal="right" vertical="center" shrinkToFit="1"/>
    </xf>
    <xf numFmtId="14" fontId="28" fillId="4" borderId="49" xfId="0" applyNumberFormat="1" applyFont="1" applyFill="1" applyBorder="1" applyAlignment="1">
      <alignment horizontal="left" vertical="center" shrinkToFit="1"/>
    </xf>
    <xf numFmtId="14" fontId="28" fillId="4" borderId="50" xfId="0" applyNumberFormat="1" applyFont="1" applyFill="1" applyBorder="1" applyAlignment="1">
      <alignment horizontal="left" vertical="center" shrinkToFit="1"/>
    </xf>
    <xf numFmtId="14" fontId="28" fillId="4" borderId="38" xfId="0" applyNumberFormat="1" applyFont="1" applyFill="1" applyBorder="1" applyAlignment="1">
      <alignment horizontal="left" vertical="center" shrinkToFit="1"/>
    </xf>
    <xf numFmtId="38" fontId="2" fillId="4" borderId="38" xfId="1" applyFont="1" applyFill="1" applyBorder="1" applyAlignment="1">
      <alignment vertical="center" shrinkToFit="1"/>
    </xf>
    <xf numFmtId="0" fontId="14" fillId="4" borderId="40" xfId="0" applyFont="1" applyFill="1" applyBorder="1" applyAlignment="1">
      <alignment horizontal="center" vertical="center" shrinkToFit="1"/>
    </xf>
    <xf numFmtId="0" fontId="14" fillId="4" borderId="41" xfId="0" applyFont="1" applyFill="1" applyBorder="1" applyAlignment="1">
      <alignment horizontal="center" vertical="center" shrinkToFit="1"/>
    </xf>
    <xf numFmtId="0" fontId="14" fillId="4" borderId="43" xfId="0" applyFont="1" applyFill="1" applyBorder="1" applyAlignment="1">
      <alignment horizontal="center" vertical="center" shrinkToFit="1"/>
    </xf>
    <xf numFmtId="0" fontId="14" fillId="4" borderId="35" xfId="0" applyFont="1" applyFill="1" applyBorder="1" applyAlignment="1">
      <alignment horizontal="center" vertical="center" shrinkToFit="1"/>
    </xf>
    <xf numFmtId="0" fontId="14" fillId="4" borderId="44" xfId="0" applyFont="1" applyFill="1" applyBorder="1" applyAlignment="1">
      <alignment horizontal="center" vertical="center" shrinkToFit="1"/>
    </xf>
    <xf numFmtId="0" fontId="14" fillId="4" borderId="6" xfId="0" applyFont="1" applyFill="1" applyBorder="1" applyAlignment="1">
      <alignment horizontal="center" vertical="center" shrinkToFit="1"/>
    </xf>
    <xf numFmtId="0" fontId="14" fillId="4" borderId="45" xfId="0" applyFont="1" applyFill="1" applyBorder="1" applyAlignment="1">
      <alignment horizontal="center" vertical="center" shrinkToFit="1"/>
    </xf>
    <xf numFmtId="0" fontId="14" fillId="4" borderId="46" xfId="0" applyFont="1" applyFill="1" applyBorder="1" applyAlignment="1">
      <alignment horizontal="center" vertical="center" shrinkToFit="1"/>
    </xf>
    <xf numFmtId="38" fontId="14" fillId="4" borderId="41" xfId="1" applyFont="1" applyFill="1" applyBorder="1" applyAlignment="1">
      <alignment horizontal="right" vertical="center" shrinkToFit="1"/>
    </xf>
    <xf numFmtId="3" fontId="14" fillId="4" borderId="51" xfId="0" applyNumberFormat="1" applyFont="1" applyFill="1" applyBorder="1" applyAlignment="1">
      <alignment horizontal="center" vertical="center" shrinkToFit="1"/>
    </xf>
    <xf numFmtId="38" fontId="14" fillId="4" borderId="35" xfId="1" applyFont="1" applyFill="1" applyBorder="1" applyAlignment="1">
      <alignment horizontal="right" vertical="center" shrinkToFit="1"/>
    </xf>
    <xf numFmtId="0" fontId="14" fillId="4" borderId="52" xfId="0" applyFont="1" applyFill="1" applyBorder="1" applyAlignment="1">
      <alignment horizontal="center" vertical="center" shrinkToFit="1"/>
    </xf>
    <xf numFmtId="3" fontId="14" fillId="4" borderId="52" xfId="0" applyNumberFormat="1" applyFont="1" applyFill="1" applyBorder="1" applyAlignment="1">
      <alignment horizontal="center" vertical="center" shrinkToFit="1"/>
    </xf>
    <xf numFmtId="0" fontId="14" fillId="4" borderId="52" xfId="0" applyFont="1" applyFill="1" applyBorder="1" applyAlignment="1">
      <alignment horizontal="center" vertical="center" wrapText="1" shrinkToFit="1"/>
    </xf>
    <xf numFmtId="38" fontId="14" fillId="4" borderId="6" xfId="1" applyFont="1" applyFill="1" applyBorder="1" applyAlignment="1">
      <alignment horizontal="right" vertical="center" shrinkToFit="1"/>
    </xf>
    <xf numFmtId="0" fontId="14" fillId="4" borderId="53" xfId="0" applyFont="1" applyFill="1" applyBorder="1" applyAlignment="1">
      <alignment horizontal="center" vertical="center" shrinkToFit="1"/>
    </xf>
    <xf numFmtId="38" fontId="14" fillId="4" borderId="46" xfId="1" applyFont="1" applyFill="1" applyBorder="1" applyAlignment="1">
      <alignment horizontal="right" vertical="center" shrinkToFit="1"/>
    </xf>
    <xf numFmtId="0" fontId="14" fillId="4" borderId="54" xfId="0" applyFont="1" applyFill="1" applyBorder="1" applyAlignment="1">
      <alignment horizontal="center" vertical="center" shrinkToFit="1"/>
    </xf>
    <xf numFmtId="0" fontId="25" fillId="5" borderId="66" xfId="0" applyFont="1" applyFill="1" applyBorder="1" applyAlignment="1">
      <alignment shrinkToFit="1"/>
    </xf>
    <xf numFmtId="0" fontId="25" fillId="5" borderId="67" xfId="0" applyFont="1" applyFill="1" applyBorder="1" applyAlignment="1">
      <alignment wrapText="1" shrinkToFit="1"/>
    </xf>
    <xf numFmtId="0" fontId="25" fillId="5" borderId="69" xfId="0" applyFont="1" applyFill="1" applyBorder="1" applyAlignment="1">
      <alignment horizontal="center" shrinkToFit="1"/>
    </xf>
    <xf numFmtId="0" fontId="32" fillId="5" borderId="33" xfId="0" applyFont="1" applyFill="1" applyBorder="1" applyAlignment="1">
      <alignment horizontal="center" wrapText="1" shrinkToFit="1"/>
    </xf>
    <xf numFmtId="0" fontId="24" fillId="5" borderId="71" xfId="0" applyFont="1" applyFill="1" applyBorder="1" applyAlignment="1">
      <alignment wrapText="1" shrinkToFit="1"/>
    </xf>
    <xf numFmtId="0" fontId="31" fillId="5" borderId="72" xfId="0" applyFont="1" applyFill="1" applyBorder="1" applyAlignment="1">
      <alignment horizontal="center" wrapText="1" shrinkToFit="1"/>
    </xf>
    <xf numFmtId="0" fontId="25" fillId="5" borderId="71" xfId="0" applyFont="1" applyFill="1" applyBorder="1" applyAlignment="1">
      <alignment wrapText="1" shrinkToFit="1"/>
    </xf>
    <xf numFmtId="0" fontId="25" fillId="5" borderId="72" xfId="0" applyFont="1" applyFill="1" applyBorder="1" applyAlignment="1">
      <alignment horizontal="center" wrapText="1" shrinkToFit="1"/>
    </xf>
    <xf numFmtId="0" fontId="25" fillId="5" borderId="73" xfId="0" applyFont="1" applyFill="1" applyBorder="1" applyAlignment="1"/>
    <xf numFmtId="0" fontId="31" fillId="5" borderId="75" xfId="0" applyFont="1" applyFill="1" applyBorder="1" applyAlignment="1"/>
    <xf numFmtId="0" fontId="31" fillId="5" borderId="74" xfId="0" applyFont="1" applyFill="1" applyBorder="1" applyAlignment="1"/>
    <xf numFmtId="0" fontId="25" fillId="5" borderId="68" xfId="0" applyFont="1" applyFill="1" applyBorder="1" applyAlignment="1">
      <alignment horizontal="left"/>
    </xf>
    <xf numFmtId="14" fontId="28" fillId="0" borderId="0" xfId="0" applyNumberFormat="1" applyFont="1" applyFill="1" applyBorder="1" applyAlignment="1">
      <alignment horizontal="left" vertical="center" shrinkToFit="1"/>
    </xf>
    <xf numFmtId="0" fontId="28" fillId="0" borderId="0" xfId="0" applyNumberFormat="1" applyFont="1" applyFill="1" applyBorder="1" applyAlignment="1">
      <alignment horizontal="left" vertical="center" shrinkToFit="1"/>
    </xf>
    <xf numFmtId="0" fontId="24" fillId="5" borderId="76" xfId="0" applyFont="1" applyFill="1" applyBorder="1" applyAlignment="1">
      <alignment horizontal="center" wrapText="1" shrinkToFit="1"/>
    </xf>
    <xf numFmtId="0" fontId="25" fillId="5" borderId="76" xfId="0" applyFont="1" applyFill="1" applyBorder="1" applyAlignment="1">
      <alignment horizontal="center" wrapText="1" shrinkToFit="1"/>
    </xf>
    <xf numFmtId="0" fontId="31" fillId="5" borderId="76" xfId="0" applyFont="1" applyFill="1" applyBorder="1" applyAlignment="1">
      <alignment horizontal="center" wrapText="1" shrinkToFit="1"/>
    </xf>
    <xf numFmtId="0" fontId="31" fillId="5" borderId="70" xfId="0" applyFont="1" applyFill="1" applyBorder="1" applyAlignment="1">
      <alignment horizontal="left" wrapText="1" shrinkToFit="1"/>
    </xf>
    <xf numFmtId="0" fontId="14" fillId="10" borderId="42" xfId="0" applyFont="1" applyFill="1" applyBorder="1" applyAlignment="1">
      <alignment horizontal="center" vertical="center" shrinkToFit="1"/>
    </xf>
    <xf numFmtId="0" fontId="14" fillId="10" borderId="35" xfId="0" applyFont="1" applyFill="1" applyBorder="1" applyAlignment="1">
      <alignment horizontal="center" vertical="center" shrinkToFit="1"/>
    </xf>
    <xf numFmtId="0" fontId="14" fillId="10" borderId="6" xfId="0" applyFont="1" applyFill="1" applyBorder="1" applyAlignment="1">
      <alignment horizontal="center" vertical="center" shrinkToFit="1"/>
    </xf>
    <xf numFmtId="0" fontId="14" fillId="10" borderId="46" xfId="0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horizontal="right" shrinkToFit="1"/>
    </xf>
    <xf numFmtId="0" fontId="30" fillId="0" borderId="0" xfId="0" applyFont="1" applyFill="1" applyAlignment="1">
      <alignment horizontal="right" shrinkToFit="1"/>
    </xf>
    <xf numFmtId="0" fontId="2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left" vertical="center" shrinkToFit="1"/>
    </xf>
    <xf numFmtId="0" fontId="1" fillId="10" borderId="27" xfId="0" applyNumberFormat="1" applyFont="1" applyFill="1" applyBorder="1" applyAlignment="1">
      <alignment horizontal="center" vertical="center" shrinkToFit="1"/>
    </xf>
    <xf numFmtId="0" fontId="1" fillId="10" borderId="31" xfId="0" applyNumberFormat="1" applyFont="1" applyFill="1" applyBorder="1" applyAlignment="1">
      <alignment horizontal="center" vertical="center" shrinkToFit="1"/>
    </xf>
    <xf numFmtId="0" fontId="1" fillId="10" borderId="28" xfId="0" applyNumberFormat="1" applyFont="1" applyFill="1" applyBorder="1" applyAlignment="1">
      <alignment horizontal="center" vertical="center" shrinkToFit="1"/>
    </xf>
    <xf numFmtId="0" fontId="1" fillId="10" borderId="29" xfId="0" applyNumberFormat="1" applyFont="1" applyFill="1" applyBorder="1" applyAlignment="1">
      <alignment horizontal="center" vertical="center" shrinkToFit="1"/>
    </xf>
    <xf numFmtId="0" fontId="1" fillId="10" borderId="32" xfId="0" applyNumberFormat="1" applyFont="1" applyFill="1" applyBorder="1" applyAlignment="1">
      <alignment horizontal="center" vertical="center" shrinkToFit="1"/>
    </xf>
    <xf numFmtId="0" fontId="1" fillId="10" borderId="34" xfId="0" applyNumberFormat="1" applyFont="1" applyFill="1" applyBorder="1" applyAlignment="1">
      <alignment horizontal="center" vertical="center" shrinkToFit="1"/>
    </xf>
    <xf numFmtId="0" fontId="28" fillId="4" borderId="36" xfId="0" applyNumberFormat="1" applyFont="1" applyFill="1" applyBorder="1" applyAlignment="1">
      <alignment horizontal="left" vertical="center" shrinkToFit="1"/>
    </xf>
    <xf numFmtId="0" fontId="28" fillId="4" borderId="37" xfId="0" applyNumberFormat="1" applyFont="1" applyFill="1" applyBorder="1" applyAlignment="1">
      <alignment horizontal="left" vertical="center" shrinkToFit="1"/>
    </xf>
    <xf numFmtId="0" fontId="28" fillId="4" borderId="39" xfId="0" applyNumberFormat="1" applyFont="1" applyFill="1" applyBorder="1" applyAlignment="1">
      <alignment horizontal="left" vertical="center" shrinkToFit="1"/>
    </xf>
  </cellXfs>
  <cellStyles count="5">
    <cellStyle name="ハイパーリンク" xfId="2" builtinId="8"/>
    <cellStyle name="桁区切り" xfId="1" builtinId="6"/>
    <cellStyle name="桁区切り 2" xfId="3"/>
    <cellStyle name="標準" xfId="0" builtinId="0"/>
    <cellStyle name="標準 2" xfId="4"/>
  </cellStyles>
  <dxfs count="16">
    <dxf>
      <font>
        <name val="Meiryo UI"/>
        <scheme val="none"/>
      </font>
    </dxf>
    <dxf>
      <font>
        <name val="Meiryo UI"/>
        <scheme val="none"/>
      </font>
    </dxf>
    <dxf>
      <font>
        <name val="Meiryo UI"/>
        <scheme val="none"/>
      </font>
    </dxf>
    <dxf>
      <font>
        <name val="Meiryo UI"/>
        <scheme val="none"/>
      </font>
    </dxf>
    <dxf>
      <font>
        <name val="Meiryo UI"/>
        <scheme val="none"/>
      </font>
    </dxf>
    <dxf>
      <font>
        <name val="Meiryo UI"/>
        <scheme val="none"/>
      </font>
    </dxf>
    <dxf>
      <font>
        <name val="Meiryo UI"/>
        <scheme val="none"/>
      </font>
    </dxf>
    <dxf>
      <font>
        <name val="Meiryo UI"/>
        <scheme val="none"/>
      </font>
    </dxf>
    <dxf>
      <font>
        <name val="Meiryo UI"/>
        <scheme val="none"/>
      </font>
    </dxf>
    <dxf>
      <font>
        <name val="Meiryo UI"/>
        <scheme val="none"/>
      </font>
    </dxf>
    <dxf>
      <font>
        <name val="Meiryo UI"/>
        <scheme val="none"/>
      </font>
    </dxf>
    <dxf>
      <font>
        <name val="Meiryo UI"/>
        <scheme val="none"/>
      </font>
    </dxf>
    <dxf>
      <font>
        <name val="Meiryo UI"/>
        <scheme val="none"/>
      </font>
    </dxf>
    <dxf>
      <font>
        <name val="Meiryo UI"/>
        <scheme val="none"/>
      </font>
    </dxf>
    <dxf>
      <font>
        <name val="Meiryo UI"/>
        <scheme val="none"/>
      </font>
    </dxf>
    <dxf>
      <font>
        <name val="Meiryo UI"/>
        <scheme val="none"/>
      </font>
    </dxf>
  </dxfs>
  <tableStyles count="0" defaultTableStyle="TableStyleMedium2"/>
  <colors>
    <mruColors>
      <color rgb="FF99FF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666747</xdr:colOff>
      <xdr:row>17</xdr:row>
      <xdr:rowOff>59530</xdr:rowOff>
    </xdr:from>
    <xdr:to>
      <xdr:col>11</xdr:col>
      <xdr:colOff>250031</xdr:colOff>
      <xdr:row>19</xdr:row>
      <xdr:rowOff>35716</xdr:rowOff>
    </xdr:to>
    <xdr:sp macro="" textlink="">
      <xdr:nvSpPr>
        <xdr:cNvPr id="2" name="テキスト ボックス 1"/>
        <xdr:cNvSpPr txBox="1"/>
      </xdr:nvSpPr>
      <xdr:spPr>
        <a:xfrm>
          <a:off x="10370341" y="3500436"/>
          <a:ext cx="4155284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  <a:effectLst>
                <a:outerShdw blurRad="698500" dist="50800" dir="5400000" algn="ctr" rotWithShape="0">
                  <a:srgbClr val="000000">
                    <a:alpha val="45000"/>
                  </a:srgbClr>
                </a:outerShdw>
                <a:reflection blurRad="6350" stA="50000" endA="300" endPos="50000" dist="29997" dir="5400000" sy="-100000" algn="bl" rotWithShape="0"/>
              </a:effectLst>
              <a:latin typeface="Meiryo UI" panose="020B0604030504040204" pitchFamily="50" charset="-128"/>
              <a:ea typeface="Meiryo UI" panose="020B0604030504040204" pitchFamily="50" charset="-128"/>
            </a:rPr>
            <a:t>↑</a:t>
          </a:r>
          <a:r>
            <a:rPr kumimoji="1" lang="en-US" altLang="ja-JP" sz="1400" b="1">
              <a:solidFill>
                <a:srgbClr val="FF0000"/>
              </a:solidFill>
              <a:effectLst>
                <a:outerShdw blurRad="698500" dist="50800" dir="5400000" algn="ctr" rotWithShape="0">
                  <a:srgbClr val="000000">
                    <a:alpha val="45000"/>
                  </a:srgbClr>
                </a:outerShdw>
                <a:reflection blurRad="6350" stA="50000" endA="300" endPos="50000" dist="29997" dir="5400000" sy="-100000" algn="bl" rotWithShape="0"/>
              </a:effectLst>
              <a:latin typeface="Meiryo UI" panose="020B0604030504040204" pitchFamily="50" charset="-128"/>
              <a:ea typeface="Meiryo UI" panose="020B0604030504040204" pitchFamily="50" charset="-128"/>
            </a:rPr>
            <a:t>20</a:t>
          </a:r>
          <a:r>
            <a:rPr kumimoji="1" lang="ja-JP" altLang="en-US" sz="1400" b="1">
              <a:solidFill>
                <a:srgbClr val="FF0000"/>
              </a:solidFill>
              <a:effectLst>
                <a:outerShdw blurRad="698500" dist="50800" dir="5400000" algn="ctr" rotWithShape="0">
                  <a:srgbClr val="000000">
                    <a:alpha val="45000"/>
                  </a:srgbClr>
                </a:outerShdw>
                <a:reflection blurRad="6350" stA="50000" endA="300" endPos="50000" dist="29997" dir="5400000" sy="-100000" algn="bl" rotWithShape="0"/>
              </a:effectLst>
              <a:latin typeface="Meiryo UI" panose="020B0604030504040204" pitchFamily="50" charset="-128"/>
              <a:ea typeface="Meiryo UI" panose="020B0604030504040204" pitchFamily="50" charset="-128"/>
            </a:rPr>
            <a:t>行目以上は、別シート”当日エビデンス”より転記</a:t>
          </a:r>
        </a:p>
      </xdr:txBody>
    </xdr:sp>
    <xdr:clientData/>
  </xdr:twoCellAnchor>
  <xdr:twoCellAnchor>
    <xdr:from>
      <xdr:col>9</xdr:col>
      <xdr:colOff>664365</xdr:colOff>
      <xdr:row>20</xdr:row>
      <xdr:rowOff>33334</xdr:rowOff>
    </xdr:from>
    <xdr:to>
      <xdr:col>11</xdr:col>
      <xdr:colOff>238125</xdr:colOff>
      <xdr:row>22</xdr:row>
      <xdr:rowOff>9520</xdr:rowOff>
    </xdr:to>
    <xdr:sp macro="" textlink="">
      <xdr:nvSpPr>
        <xdr:cNvPr id="3" name="テキスト ボックス 2"/>
        <xdr:cNvSpPr txBox="1"/>
      </xdr:nvSpPr>
      <xdr:spPr>
        <a:xfrm>
          <a:off x="10367959" y="4081459"/>
          <a:ext cx="4145760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  <a:effectLst>
                <a:outerShdw blurRad="698500" dist="50800" dir="5400000" algn="ctr" rotWithShape="0">
                  <a:srgbClr val="000000">
                    <a:alpha val="45000"/>
                  </a:srgbClr>
                </a:outerShdw>
                <a:reflection blurRad="6350" stA="50000" endA="300" endPos="50000" dist="29997" dir="5400000" sy="-100000" algn="bl" rotWithShape="0"/>
              </a:effectLst>
              <a:latin typeface="Meiryo UI" panose="020B0604030504040204" pitchFamily="50" charset="-128"/>
              <a:ea typeface="Meiryo UI" panose="020B0604030504040204" pitchFamily="50" charset="-128"/>
            </a:rPr>
            <a:t>↓</a:t>
          </a:r>
          <a:r>
            <a:rPr kumimoji="1" lang="en-US" altLang="ja-JP" sz="1400" b="1">
              <a:solidFill>
                <a:srgbClr val="FF0000"/>
              </a:solidFill>
              <a:effectLst>
                <a:outerShdw blurRad="698500" dist="50800" dir="5400000" algn="ctr" rotWithShape="0">
                  <a:srgbClr val="000000">
                    <a:alpha val="45000"/>
                  </a:srgbClr>
                </a:outerShdw>
                <a:reflection blurRad="6350" stA="50000" endA="300" endPos="50000" dist="29997" dir="5400000" sy="-100000" algn="bl" rotWithShape="0"/>
              </a:effectLst>
              <a:latin typeface="Meiryo UI" panose="020B0604030504040204" pitchFamily="50" charset="-128"/>
              <a:ea typeface="Meiryo UI" panose="020B0604030504040204" pitchFamily="50" charset="-128"/>
            </a:rPr>
            <a:t>21</a:t>
          </a:r>
          <a:r>
            <a:rPr kumimoji="1" lang="ja-JP" altLang="en-US" sz="1400" b="1">
              <a:solidFill>
                <a:srgbClr val="FF0000"/>
              </a:solidFill>
              <a:effectLst>
                <a:outerShdw blurRad="698500" dist="50800" dir="5400000" algn="ctr" rotWithShape="0">
                  <a:srgbClr val="000000">
                    <a:alpha val="45000"/>
                  </a:srgbClr>
                </a:outerShdw>
                <a:reflection blurRad="6350" stA="50000" endA="300" endPos="50000" dist="29997" dir="5400000" sy="-100000" algn="bl" rotWithShape="0"/>
              </a:effectLst>
              <a:latin typeface="Meiryo UI" panose="020B0604030504040204" pitchFamily="50" charset="-128"/>
              <a:ea typeface="Meiryo UI" panose="020B0604030504040204" pitchFamily="50" charset="-128"/>
            </a:rPr>
            <a:t>行目以下は、必要があれば過去を参考に追加</a:t>
          </a:r>
        </a:p>
      </xdr:txBody>
    </xdr:sp>
    <xdr:clientData/>
  </xdr:twoCellAnchor>
  <xdr:twoCellAnchor>
    <xdr:from>
      <xdr:col>0</xdr:col>
      <xdr:colOff>23812</xdr:colOff>
      <xdr:row>19</xdr:row>
      <xdr:rowOff>178593</xdr:rowOff>
    </xdr:from>
    <xdr:to>
      <xdr:col>12</xdr:col>
      <xdr:colOff>40822</xdr:colOff>
      <xdr:row>20</xdr:row>
      <xdr:rowOff>13607</xdr:rowOff>
    </xdr:to>
    <xdr:cxnSp macro="">
      <xdr:nvCxnSpPr>
        <xdr:cNvPr id="5" name="直線コネクタ 4"/>
        <xdr:cNvCxnSpPr/>
      </xdr:nvCxnSpPr>
      <xdr:spPr>
        <a:xfrm>
          <a:off x="23812" y="4056629"/>
          <a:ext cx="14712724" cy="39121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稲垣啓" refreshedDate="43660.372661226851" refreshedVersion="5" recordCount="69">
  <cacheSource type="worksheet">
    <worksheetSource ref="B2:K71" sheet="②仕訳帳(定例)"/>
  </cacheSource>
  <cacheFields count="10">
    <cacheField name="年月日" numFmtId="0">
      <sharedItems containsNonDate="0" containsDate="1" containsString="0" containsBlank="1" minDate="2019-06-02T00:00:00" maxDate="2019-06-03T00:00:00" count="2">
        <d v="2019-06-02T00:00:00"/>
        <m/>
      </sharedItems>
    </cacheField>
    <cacheField name="取引" numFmtId="49">
      <sharedItems/>
    </cacheField>
    <cacheField name="仕訳" numFmtId="49">
      <sharedItems/>
    </cacheField>
    <cacheField name="金額" numFmtId="38">
      <sharedItems containsString="0" containsBlank="1" containsNumber="1" containsInteger="1" minValue="480" maxValue="74000"/>
    </cacheField>
    <cacheField name="借方コード" numFmtId="0">
      <sharedItems containsMixedTypes="1" containsNumber="1" containsInteger="1" minValue="21003" maxValue="31003" count="9">
        <n v="31003"/>
        <n v="31001"/>
        <n v="31002"/>
        <n v="21004"/>
        <n v="21003"/>
        <n v="21007"/>
        <n v="21006"/>
        <n v="22001"/>
        <s v="―"/>
      </sharedItems>
    </cacheField>
    <cacheField name="借方名称" numFmtId="0">
      <sharedItems count="9">
        <s v="未収入金 "/>
        <s v="現金預金 "/>
        <s v="前払金"/>
        <s v="賃借料"/>
        <s v="旅費交通費"/>
        <s v="委託費"/>
        <s v="消耗品費"/>
        <s v="支払保険料 "/>
        <s v="【仕訳未選択】"/>
      </sharedItems>
    </cacheField>
    <cacheField name="貸方コード" numFmtId="0">
      <sharedItems containsMixedTypes="1" containsNumber="1" containsInteger="1" minValue="12001" maxValue="31003" count="6">
        <n v="12001"/>
        <n v="31003"/>
        <n v="12002"/>
        <n v="31001"/>
        <n v="31002"/>
        <s v="―"/>
      </sharedItems>
    </cacheField>
    <cacheField name="貸方名称" numFmtId="0">
      <sharedItems count="6">
        <s v="事業収益"/>
        <s v="未収入金 "/>
        <s v="受取寄付金"/>
        <s v="現金預金 "/>
        <s v="前払金"/>
        <s v="【仕訳未選択】"/>
      </sharedItems>
    </cacheField>
    <cacheField name="摘要①" numFmtId="38">
      <sharedItems containsBlank="1" count="11">
        <s v="参加費・登録費"/>
        <s v="寄附金"/>
        <s v="早押し機貸借料"/>
        <s v="旅費・交通費"/>
        <s v="運営委託費"/>
        <s v="会場費"/>
        <s v="ネームカード作成費"/>
        <s v="印刷費用"/>
        <s v="保険料"/>
        <m/>
        <s v="参加費：一般〇〇円*9、ジュニア〇〇円*9" u="1"/>
      </sharedItems>
    </cacheField>
    <cacheField name="摘要②" numFmtId="38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9">
  <r>
    <x v="0"/>
    <s v="経常収益未収計上"/>
    <s v="事業収益計上"/>
    <n v="74000"/>
    <x v="0"/>
    <x v="0"/>
    <x v="0"/>
    <x v="0"/>
    <x v="0"/>
    <s v="当日エビデンス参照"/>
  </r>
  <r>
    <x v="0"/>
    <s v="経常収益入金処理"/>
    <s v="入金処理（未収入金消込）"/>
    <n v="74000"/>
    <x v="1"/>
    <x v="1"/>
    <x v="1"/>
    <x v="1"/>
    <x v="0"/>
    <s v="当日エビデンス参照"/>
  </r>
  <r>
    <x v="0"/>
    <s v="経常収益未収計上"/>
    <s v="受取寄付金計上"/>
    <n v="30000"/>
    <x v="0"/>
    <x v="0"/>
    <x v="2"/>
    <x v="2"/>
    <x v="1"/>
    <s v="当日エビデンス参照"/>
  </r>
  <r>
    <x v="0"/>
    <s v="経常収益入金処理"/>
    <s v="入金処理（未収入金消込）"/>
    <n v="30000"/>
    <x v="1"/>
    <x v="1"/>
    <x v="1"/>
    <x v="1"/>
    <x v="1"/>
    <s v="当日エビデンス参照"/>
  </r>
  <r>
    <x v="0"/>
    <s v="事業費前払処理"/>
    <s v="支払処理（事業費前払）"/>
    <n v="12000"/>
    <x v="2"/>
    <x v="2"/>
    <x v="3"/>
    <x v="3"/>
    <x v="2"/>
    <s v="当日エビデンス参照"/>
  </r>
  <r>
    <x v="0"/>
    <s v="事業費費用振替"/>
    <s v="賃借料振替"/>
    <n v="12000"/>
    <x v="3"/>
    <x v="3"/>
    <x v="4"/>
    <x v="4"/>
    <x v="2"/>
    <s v="当日エビデンス参照"/>
  </r>
  <r>
    <x v="0"/>
    <s v="事業費前払処理"/>
    <s v="支払処理（事業費前払）"/>
    <n v="24000"/>
    <x v="2"/>
    <x v="2"/>
    <x v="3"/>
    <x v="3"/>
    <x v="3"/>
    <s v="当日エビデンス参照"/>
  </r>
  <r>
    <x v="0"/>
    <s v="事業費費用振替"/>
    <s v="旅費交通費振替"/>
    <n v="24000"/>
    <x v="4"/>
    <x v="4"/>
    <x v="4"/>
    <x v="4"/>
    <x v="3"/>
    <s v="当日エビデンス参照"/>
  </r>
  <r>
    <x v="0"/>
    <s v="事業費前払処理"/>
    <s v="支払処理（事業費前払）"/>
    <n v="35000"/>
    <x v="2"/>
    <x v="2"/>
    <x v="3"/>
    <x v="3"/>
    <x v="4"/>
    <s v="当日エビデンス参照"/>
  </r>
  <r>
    <x v="0"/>
    <s v="事業費費用振替"/>
    <s v="委託費振替"/>
    <n v="35000"/>
    <x v="5"/>
    <x v="5"/>
    <x v="4"/>
    <x v="4"/>
    <x v="4"/>
    <s v="当日エビデンス参照"/>
  </r>
  <r>
    <x v="0"/>
    <s v="事業費前払処理"/>
    <s v="支払処理（事業費前払）"/>
    <n v="28000"/>
    <x v="2"/>
    <x v="2"/>
    <x v="3"/>
    <x v="3"/>
    <x v="5"/>
    <s v="領収書別途"/>
  </r>
  <r>
    <x v="0"/>
    <s v="事業費費用振替"/>
    <s v="賃借料振替"/>
    <n v="28000"/>
    <x v="3"/>
    <x v="3"/>
    <x v="4"/>
    <x v="4"/>
    <x v="5"/>
    <s v="領収書別途"/>
  </r>
  <r>
    <x v="0"/>
    <s v="事業費前払処理"/>
    <s v="支払処理（事業費前払）"/>
    <n v="1200"/>
    <x v="2"/>
    <x v="2"/>
    <x v="3"/>
    <x v="3"/>
    <x v="6"/>
    <s v="領収書別途"/>
  </r>
  <r>
    <x v="0"/>
    <s v="事業費費用振替"/>
    <s v="消耗品費振替"/>
    <n v="1200"/>
    <x v="6"/>
    <x v="6"/>
    <x v="4"/>
    <x v="4"/>
    <x v="6"/>
    <s v="領収書別途"/>
  </r>
  <r>
    <x v="0"/>
    <s v="事業費前払処理"/>
    <s v="支払処理（事業費前払）"/>
    <n v="480"/>
    <x v="2"/>
    <x v="2"/>
    <x v="3"/>
    <x v="3"/>
    <x v="7"/>
    <s v="領収書別途"/>
  </r>
  <r>
    <x v="0"/>
    <s v="事業費費用振替"/>
    <s v="消耗品費振替"/>
    <n v="480"/>
    <x v="6"/>
    <x v="6"/>
    <x v="4"/>
    <x v="4"/>
    <x v="7"/>
    <s v="領収書別途"/>
  </r>
  <r>
    <x v="0"/>
    <s v="管理費前払処理"/>
    <s v="支払処理（管理費前払）"/>
    <n v="2120"/>
    <x v="2"/>
    <x v="2"/>
    <x v="3"/>
    <x v="3"/>
    <x v="8"/>
    <s v="領収書別途"/>
  </r>
  <r>
    <x v="0"/>
    <s v="管理費費用振替"/>
    <s v="支払保険料振替"/>
    <n v="2120"/>
    <x v="7"/>
    <x v="7"/>
    <x v="4"/>
    <x v="4"/>
    <x v="8"/>
    <s v="領収書別途"/>
  </r>
  <r>
    <x v="1"/>
    <s v="【プルダウン選択】"/>
    <s v="【プルダウン選択】"/>
    <m/>
    <x v="8"/>
    <x v="8"/>
    <x v="5"/>
    <x v="5"/>
    <x v="9"/>
    <m/>
  </r>
  <r>
    <x v="1"/>
    <s v="【プルダウン選択】"/>
    <s v="【プルダウン選択】"/>
    <m/>
    <x v="8"/>
    <x v="8"/>
    <x v="5"/>
    <x v="5"/>
    <x v="9"/>
    <m/>
  </r>
  <r>
    <x v="1"/>
    <s v="【プルダウン選択】"/>
    <s v="【プルダウン選択】"/>
    <m/>
    <x v="8"/>
    <x v="8"/>
    <x v="5"/>
    <x v="5"/>
    <x v="9"/>
    <m/>
  </r>
  <r>
    <x v="1"/>
    <s v="【プルダウン選択】"/>
    <s v="【プルダウン選択】"/>
    <m/>
    <x v="8"/>
    <x v="8"/>
    <x v="5"/>
    <x v="5"/>
    <x v="9"/>
    <m/>
  </r>
  <r>
    <x v="1"/>
    <s v="【プルダウン選択】"/>
    <s v="【プルダウン選択】"/>
    <m/>
    <x v="8"/>
    <x v="8"/>
    <x v="5"/>
    <x v="5"/>
    <x v="9"/>
    <m/>
  </r>
  <r>
    <x v="1"/>
    <s v="【プルダウン選択】"/>
    <s v="【プルダウン選択】"/>
    <m/>
    <x v="8"/>
    <x v="8"/>
    <x v="5"/>
    <x v="5"/>
    <x v="9"/>
    <m/>
  </r>
  <r>
    <x v="1"/>
    <s v="【プルダウン選択】"/>
    <s v="【プルダウン選択】"/>
    <m/>
    <x v="8"/>
    <x v="8"/>
    <x v="5"/>
    <x v="5"/>
    <x v="9"/>
    <m/>
  </r>
  <r>
    <x v="1"/>
    <s v="【プルダウン選択】"/>
    <s v="【プルダウン選択】"/>
    <m/>
    <x v="8"/>
    <x v="8"/>
    <x v="5"/>
    <x v="5"/>
    <x v="9"/>
    <m/>
  </r>
  <r>
    <x v="1"/>
    <s v="【プルダウン選択】"/>
    <s v="【プルダウン選択】"/>
    <m/>
    <x v="8"/>
    <x v="8"/>
    <x v="5"/>
    <x v="5"/>
    <x v="9"/>
    <m/>
  </r>
  <r>
    <x v="1"/>
    <s v="【プルダウン選択】"/>
    <s v="【プルダウン選択】"/>
    <m/>
    <x v="8"/>
    <x v="8"/>
    <x v="5"/>
    <x v="5"/>
    <x v="9"/>
    <m/>
  </r>
  <r>
    <x v="1"/>
    <s v="【プルダウン選択】"/>
    <s v="【プルダウン選択】"/>
    <m/>
    <x v="8"/>
    <x v="8"/>
    <x v="5"/>
    <x v="5"/>
    <x v="9"/>
    <m/>
  </r>
  <r>
    <x v="1"/>
    <s v="【プルダウン選択】"/>
    <s v="【プルダウン選択】"/>
    <m/>
    <x v="8"/>
    <x v="8"/>
    <x v="5"/>
    <x v="5"/>
    <x v="9"/>
    <m/>
  </r>
  <r>
    <x v="1"/>
    <s v="【プルダウン選択】"/>
    <s v="【プルダウン選択】"/>
    <m/>
    <x v="8"/>
    <x v="8"/>
    <x v="5"/>
    <x v="5"/>
    <x v="9"/>
    <m/>
  </r>
  <r>
    <x v="1"/>
    <s v="【プルダウン選択】"/>
    <s v="【プルダウン選択】"/>
    <m/>
    <x v="8"/>
    <x v="8"/>
    <x v="5"/>
    <x v="5"/>
    <x v="9"/>
    <m/>
  </r>
  <r>
    <x v="1"/>
    <s v="【プルダウン選択】"/>
    <s v="【プルダウン選択】"/>
    <m/>
    <x v="8"/>
    <x v="8"/>
    <x v="5"/>
    <x v="5"/>
    <x v="9"/>
    <m/>
  </r>
  <r>
    <x v="1"/>
    <s v="【プルダウン選択】"/>
    <s v="【プルダウン選択】"/>
    <m/>
    <x v="8"/>
    <x v="8"/>
    <x v="5"/>
    <x v="5"/>
    <x v="9"/>
    <m/>
  </r>
  <r>
    <x v="1"/>
    <s v="【プルダウン選択】"/>
    <s v="【プルダウン選択】"/>
    <m/>
    <x v="8"/>
    <x v="8"/>
    <x v="5"/>
    <x v="5"/>
    <x v="9"/>
    <m/>
  </r>
  <r>
    <x v="1"/>
    <s v="【プルダウン選択】"/>
    <s v="【プルダウン選択】"/>
    <m/>
    <x v="8"/>
    <x v="8"/>
    <x v="5"/>
    <x v="5"/>
    <x v="9"/>
    <m/>
  </r>
  <r>
    <x v="1"/>
    <s v="【プルダウン選択】"/>
    <s v="【プルダウン選択】"/>
    <m/>
    <x v="8"/>
    <x v="8"/>
    <x v="5"/>
    <x v="5"/>
    <x v="9"/>
    <m/>
  </r>
  <r>
    <x v="1"/>
    <s v="【プルダウン選択】"/>
    <s v="【プルダウン選択】"/>
    <m/>
    <x v="8"/>
    <x v="8"/>
    <x v="5"/>
    <x v="5"/>
    <x v="9"/>
    <m/>
  </r>
  <r>
    <x v="1"/>
    <s v="【プルダウン選択】"/>
    <s v="【プルダウン選択】"/>
    <m/>
    <x v="8"/>
    <x v="8"/>
    <x v="5"/>
    <x v="5"/>
    <x v="9"/>
    <m/>
  </r>
  <r>
    <x v="1"/>
    <s v="【プルダウン選択】"/>
    <s v="【プルダウン選択】"/>
    <m/>
    <x v="8"/>
    <x v="8"/>
    <x v="5"/>
    <x v="5"/>
    <x v="9"/>
    <m/>
  </r>
  <r>
    <x v="1"/>
    <s v="【プルダウン選択】"/>
    <s v="【プルダウン選択】"/>
    <m/>
    <x v="8"/>
    <x v="8"/>
    <x v="5"/>
    <x v="5"/>
    <x v="9"/>
    <m/>
  </r>
  <r>
    <x v="1"/>
    <s v="【プルダウン選択】"/>
    <s v="【プルダウン選択】"/>
    <m/>
    <x v="8"/>
    <x v="8"/>
    <x v="5"/>
    <x v="5"/>
    <x v="9"/>
    <m/>
  </r>
  <r>
    <x v="1"/>
    <s v="【プルダウン選択】"/>
    <s v="【プルダウン選択】"/>
    <m/>
    <x v="8"/>
    <x v="8"/>
    <x v="5"/>
    <x v="5"/>
    <x v="9"/>
    <m/>
  </r>
  <r>
    <x v="1"/>
    <s v="【プルダウン選択】"/>
    <s v="【プルダウン選択】"/>
    <m/>
    <x v="8"/>
    <x v="8"/>
    <x v="5"/>
    <x v="5"/>
    <x v="9"/>
    <m/>
  </r>
  <r>
    <x v="1"/>
    <s v="【プルダウン選択】"/>
    <s v="【プルダウン選択】"/>
    <m/>
    <x v="8"/>
    <x v="8"/>
    <x v="5"/>
    <x v="5"/>
    <x v="9"/>
    <m/>
  </r>
  <r>
    <x v="1"/>
    <s v="【プルダウン選択】"/>
    <s v="【プルダウン選択】"/>
    <m/>
    <x v="8"/>
    <x v="8"/>
    <x v="5"/>
    <x v="5"/>
    <x v="9"/>
    <m/>
  </r>
  <r>
    <x v="1"/>
    <s v="【プルダウン選択】"/>
    <s v="【プルダウン選択】"/>
    <m/>
    <x v="8"/>
    <x v="8"/>
    <x v="5"/>
    <x v="5"/>
    <x v="9"/>
    <m/>
  </r>
  <r>
    <x v="1"/>
    <s v="【プルダウン選択】"/>
    <s v="【プルダウン選択】"/>
    <m/>
    <x v="8"/>
    <x v="8"/>
    <x v="5"/>
    <x v="5"/>
    <x v="9"/>
    <m/>
  </r>
  <r>
    <x v="1"/>
    <s v="【プルダウン選択】"/>
    <s v="【プルダウン選択】"/>
    <m/>
    <x v="8"/>
    <x v="8"/>
    <x v="5"/>
    <x v="5"/>
    <x v="9"/>
    <m/>
  </r>
  <r>
    <x v="1"/>
    <s v="【プルダウン選択】"/>
    <s v="【プルダウン選択】"/>
    <m/>
    <x v="8"/>
    <x v="8"/>
    <x v="5"/>
    <x v="5"/>
    <x v="9"/>
    <m/>
  </r>
  <r>
    <x v="1"/>
    <s v="【プルダウン選択】"/>
    <s v="【プルダウン選択】"/>
    <m/>
    <x v="8"/>
    <x v="8"/>
    <x v="5"/>
    <x v="5"/>
    <x v="9"/>
    <m/>
  </r>
  <r>
    <x v="1"/>
    <s v="【プルダウン選択】"/>
    <s v="【プルダウン選択】"/>
    <m/>
    <x v="8"/>
    <x v="8"/>
    <x v="5"/>
    <x v="5"/>
    <x v="9"/>
    <m/>
  </r>
  <r>
    <x v="1"/>
    <s v="【プルダウン選択】"/>
    <s v="【プルダウン選択】"/>
    <m/>
    <x v="8"/>
    <x v="8"/>
    <x v="5"/>
    <x v="5"/>
    <x v="9"/>
    <m/>
  </r>
  <r>
    <x v="1"/>
    <s v="【プルダウン選択】"/>
    <s v="【プルダウン選択】"/>
    <m/>
    <x v="8"/>
    <x v="8"/>
    <x v="5"/>
    <x v="5"/>
    <x v="9"/>
    <m/>
  </r>
  <r>
    <x v="1"/>
    <s v="【プルダウン選択】"/>
    <s v="【プルダウン選択】"/>
    <m/>
    <x v="8"/>
    <x v="8"/>
    <x v="5"/>
    <x v="5"/>
    <x v="9"/>
    <m/>
  </r>
  <r>
    <x v="1"/>
    <s v="【プルダウン選択】"/>
    <s v="【プルダウン選択】"/>
    <m/>
    <x v="8"/>
    <x v="8"/>
    <x v="5"/>
    <x v="5"/>
    <x v="9"/>
    <m/>
  </r>
  <r>
    <x v="1"/>
    <s v="【プルダウン選択】"/>
    <s v="【プルダウン選択】"/>
    <m/>
    <x v="8"/>
    <x v="8"/>
    <x v="5"/>
    <x v="5"/>
    <x v="9"/>
    <m/>
  </r>
  <r>
    <x v="1"/>
    <s v="【プルダウン選択】"/>
    <s v="【プルダウン選択】"/>
    <m/>
    <x v="8"/>
    <x v="8"/>
    <x v="5"/>
    <x v="5"/>
    <x v="9"/>
    <m/>
  </r>
  <r>
    <x v="1"/>
    <s v="【プルダウン選択】"/>
    <s v="【プルダウン選択】"/>
    <m/>
    <x v="8"/>
    <x v="8"/>
    <x v="5"/>
    <x v="5"/>
    <x v="9"/>
    <m/>
  </r>
  <r>
    <x v="1"/>
    <s v="【プルダウン選択】"/>
    <s v="【プルダウン選択】"/>
    <m/>
    <x v="8"/>
    <x v="8"/>
    <x v="5"/>
    <x v="5"/>
    <x v="9"/>
    <m/>
  </r>
  <r>
    <x v="1"/>
    <s v="【プルダウン選択】"/>
    <s v="【プルダウン選択】"/>
    <m/>
    <x v="8"/>
    <x v="8"/>
    <x v="5"/>
    <x v="5"/>
    <x v="9"/>
    <m/>
  </r>
  <r>
    <x v="1"/>
    <s v="【プルダウン選択】"/>
    <s v="【プルダウン選択】"/>
    <m/>
    <x v="8"/>
    <x v="8"/>
    <x v="5"/>
    <x v="5"/>
    <x v="9"/>
    <m/>
  </r>
  <r>
    <x v="1"/>
    <s v="【プルダウン選択】"/>
    <s v="【プルダウン選択】"/>
    <m/>
    <x v="8"/>
    <x v="8"/>
    <x v="5"/>
    <x v="5"/>
    <x v="9"/>
    <m/>
  </r>
  <r>
    <x v="1"/>
    <s v="【プルダウン選択】"/>
    <s v="【プルダウン選択】"/>
    <m/>
    <x v="8"/>
    <x v="8"/>
    <x v="5"/>
    <x v="5"/>
    <x v="9"/>
    <m/>
  </r>
  <r>
    <x v="1"/>
    <s v="【プルダウン選択】"/>
    <s v="【プルダウン選択】"/>
    <m/>
    <x v="8"/>
    <x v="8"/>
    <x v="5"/>
    <x v="5"/>
    <x v="9"/>
    <m/>
  </r>
  <r>
    <x v="1"/>
    <s v="【プルダウン選択】"/>
    <s v="【プルダウン選択】"/>
    <m/>
    <x v="8"/>
    <x v="8"/>
    <x v="5"/>
    <x v="5"/>
    <x v="9"/>
    <m/>
  </r>
  <r>
    <x v="1"/>
    <s v="【プルダウン選択】"/>
    <s v="【プルダウン選択】"/>
    <m/>
    <x v="8"/>
    <x v="8"/>
    <x v="5"/>
    <x v="5"/>
    <x v="9"/>
    <m/>
  </r>
  <r>
    <x v="1"/>
    <s v="【プルダウン選択】"/>
    <s v="【プルダウン選択】"/>
    <m/>
    <x v="8"/>
    <x v="8"/>
    <x v="5"/>
    <x v="5"/>
    <x v="9"/>
    <m/>
  </r>
  <r>
    <x v="1"/>
    <s v="【プルダウン選択】"/>
    <s v="【プルダウン選択】"/>
    <m/>
    <x v="8"/>
    <x v="8"/>
    <x v="5"/>
    <x v="5"/>
    <x v="9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2" cacheId="8" dataPosition="0" applyNumberFormats="0" applyBorderFormats="0" applyFontFormats="0" applyPatternFormats="0" applyAlignmentFormats="0" applyWidthHeightFormats="1" dataCaption="値" updatedVersion="5" useAutoFormatting="1" compact="0" compactData="0" gridDropZones="1">
  <location ref="B13:E18" firstHeaderRow="1" firstDataRow="2" firstDataCol="2" rowPageCount="1" colPageCount="1"/>
  <pivotFields count="10">
    <pivotField axis="axisRow" compact="0" showAll="0">
      <items count="3">
        <item x="0"/>
        <item x="1"/>
        <item t="default"/>
      </items>
    </pivotField>
    <pivotField compact="0" showAll="0"/>
    <pivotField compact="0" showAll="0"/>
    <pivotField dataField="1" compact="0" showAll="0"/>
    <pivotField axis="axisPage" compact="0" multipleItemSelectionAllowed="1" showAll="0">
      <items count="10">
        <item h="1" x="0"/>
        <item x="1"/>
        <item h="1" x="2"/>
        <item h="1" x="3"/>
        <item h="1" x="4"/>
        <item h="1" x="5"/>
        <item h="1" x="6"/>
        <item h="1" x="7"/>
        <item h="1" x="8"/>
        <item t="default"/>
      </items>
    </pivotField>
    <pivotField compact="0" showAll="0"/>
    <pivotField compact="0" showAll="0"/>
    <pivotField axis="axisCol" compact="0" showAll="0">
      <items count="7">
        <item x="5"/>
        <item x="0"/>
        <item x="1"/>
        <item x="3"/>
        <item x="4"/>
        <item x="2"/>
        <item t="default"/>
      </items>
    </pivotField>
    <pivotField axis="axisRow" compact="0" showAll="0">
      <items count="12">
        <item x="9"/>
        <item m="1" x="10"/>
        <item x="0"/>
        <item x="1"/>
        <item x="2"/>
        <item x="3"/>
        <item x="4"/>
        <item x="7"/>
        <item x="6"/>
        <item x="5"/>
        <item x="8"/>
        <item t="default"/>
      </items>
    </pivotField>
    <pivotField compact="0" showAll="0"/>
  </pivotFields>
  <rowFields count="2">
    <field x="0"/>
    <field x="8"/>
  </rowFields>
  <rowItems count="4">
    <i>
      <x/>
    </i>
    <i r="1">
      <x v="2"/>
    </i>
    <i r="1">
      <x v="3"/>
    </i>
    <i t="grand">
      <x/>
    </i>
  </rowItems>
  <colFields count="1">
    <field x="7"/>
  </colFields>
  <colItems count="2">
    <i>
      <x v="2"/>
    </i>
    <i t="grand">
      <x/>
    </i>
  </colItems>
  <pageFields count="1">
    <pageField fld="4" hier="0"/>
  </pageFields>
  <dataFields count="1">
    <dataField name="合計 / 金額" fld="3" baseField="0" baseItem="0"/>
  </dataFields>
  <formats count="4">
    <format dxfId="11">
      <pivotArea type="all" dataOnly="0" outline="0" fieldPosition="0"/>
    </format>
    <format dxfId="10">
      <pivotArea outline="0" fieldPosition="0"/>
    </format>
    <format dxfId="9">
      <pivotArea dataOnly="0" labelOnly="1" outline="0" fieldPosition="0">
        <references count="1">
          <reference field="7" count="1">
            <x v="2"/>
          </reference>
        </references>
      </pivotArea>
    </format>
    <format dxfId="8">
      <pivotArea dataOnly="0" labelOnly="1" grandCol="1" outline="0" fieldPosition="0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ﾋﾟﾎﾞｯﾄﾃｰﾌﾞﾙ3" cacheId="8" dataPosition="0" applyNumberFormats="0" applyBorderFormats="0" applyFontFormats="0" applyPatternFormats="0" applyAlignmentFormats="0" applyWidthHeightFormats="1" dataCaption="値" updatedVersion="5" useAutoFormatting="1" compact="0" compactData="0" gridDropZones="1">
  <location ref="J13:M23" firstHeaderRow="1" firstDataRow="2" firstDataCol="2" rowPageCount="1" colPageCount="1"/>
  <pivotFields count="10">
    <pivotField axis="axisRow" compact="0" showAll="0">
      <items count="3">
        <item x="0"/>
        <item x="1"/>
        <item t="default"/>
      </items>
    </pivotField>
    <pivotField compact="0" showAll="0"/>
    <pivotField compact="0" showAll="0"/>
    <pivotField dataField="1" compact="0" showAll="0"/>
    <pivotField compact="0" showAll="0"/>
    <pivotField axis="axisCol" compact="0" showAll="0">
      <items count="10">
        <item x="8"/>
        <item x="0"/>
        <item x="1"/>
        <item x="2"/>
        <item x="3"/>
        <item x="4"/>
        <item x="5"/>
        <item x="6"/>
        <item x="7"/>
        <item t="default"/>
      </items>
    </pivotField>
    <pivotField axis="axisPage" compact="0" multipleItemSelectionAllowed="1" showAll="0">
      <items count="7">
        <item h="1" x="0"/>
        <item h="1" x="1"/>
        <item h="1" x="2"/>
        <item x="3"/>
        <item h="1" x="4"/>
        <item h="1" x="5"/>
        <item t="default"/>
      </items>
    </pivotField>
    <pivotField compact="0" showAll="0"/>
    <pivotField axis="axisRow" compact="0" showAll="0">
      <items count="12">
        <item x="9"/>
        <item m="1" x="10"/>
        <item x="0"/>
        <item x="1"/>
        <item x="2"/>
        <item x="3"/>
        <item x="4"/>
        <item x="7"/>
        <item x="6"/>
        <item x="5"/>
        <item x="8"/>
        <item t="default"/>
      </items>
    </pivotField>
    <pivotField compact="0" showAll="0"/>
  </pivotFields>
  <rowFields count="2">
    <field x="0"/>
    <field x="8"/>
  </rowFields>
  <rowItems count="9">
    <i>
      <x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t="grand">
      <x/>
    </i>
  </rowItems>
  <colFields count="1">
    <field x="5"/>
  </colFields>
  <colItems count="2">
    <i>
      <x v="3"/>
    </i>
    <i t="grand">
      <x/>
    </i>
  </colItems>
  <pageFields count="1">
    <pageField fld="6" hier="0"/>
  </pageFields>
  <dataFields count="1">
    <dataField name="合計 / 金額" fld="3" baseField="0" baseItem="0"/>
  </dataFields>
  <formats count="4">
    <format dxfId="15">
      <pivotArea type="all" dataOnly="0" outline="0" fieldPosition="0"/>
    </format>
    <format dxfId="14">
      <pivotArea outline="0" fieldPosition="0"/>
    </format>
    <format dxfId="13">
      <pivotArea dataOnly="0" labelOnly="1" outline="0" fieldPosition="0">
        <references count="1">
          <reference field="5" count="1">
            <x v="3"/>
          </reference>
        </references>
      </pivotArea>
    </format>
    <format dxfId="12">
      <pivotArea dataOnly="0" labelOnly="1" grandCol="1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quizaql.com/" TargetMode="External"/><Relationship Id="rId1" Type="http://schemas.openxmlformats.org/officeDocument/2006/relationships/hyperlink" Target="https://excel-shindan.jimdofree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3:J12"/>
  <sheetViews>
    <sheetView showGridLines="0" zoomScale="80" zoomScaleNormal="80" workbookViewId="0">
      <selection activeCell="D18" sqref="D18"/>
    </sheetView>
  </sheetViews>
  <sheetFormatPr defaultColWidth="9" defaultRowHeight="15.75" x14ac:dyDescent="0.25"/>
  <cols>
    <col min="1" max="1" width="0.875" style="31" customWidth="1"/>
    <col min="2" max="2" width="5.625" style="31" customWidth="1"/>
    <col min="3" max="10" width="22.875" style="31" customWidth="1"/>
    <col min="11" max="16384" width="9" style="31"/>
  </cols>
  <sheetData>
    <row r="3" spans="2:10" x14ac:dyDescent="0.25">
      <c r="B3" s="158" t="s">
        <v>0</v>
      </c>
      <c r="C3" s="159" t="s">
        <v>1</v>
      </c>
      <c r="D3" s="159" t="s">
        <v>2</v>
      </c>
      <c r="E3" s="159" t="s">
        <v>3</v>
      </c>
      <c r="F3" s="159" t="s">
        <v>4</v>
      </c>
      <c r="G3" s="159" t="s">
        <v>5</v>
      </c>
      <c r="H3" s="159" t="s">
        <v>6</v>
      </c>
      <c r="I3" s="159" t="s">
        <v>7</v>
      </c>
      <c r="J3" s="159" t="s">
        <v>8</v>
      </c>
    </row>
    <row r="4" spans="2:10" s="157" customFormat="1" x14ac:dyDescent="0.25">
      <c r="B4" s="158" t="s">
        <v>0</v>
      </c>
      <c r="C4" s="158" t="s">
        <v>0</v>
      </c>
      <c r="D4" s="158" t="s">
        <v>0</v>
      </c>
      <c r="E4" s="158" t="s">
        <v>0</v>
      </c>
      <c r="F4" s="158" t="s">
        <v>0</v>
      </c>
      <c r="G4" s="158" t="s">
        <v>0</v>
      </c>
      <c r="H4" s="158" t="s">
        <v>0</v>
      </c>
      <c r="I4" s="158" t="s">
        <v>0</v>
      </c>
      <c r="J4" s="158" t="s">
        <v>0</v>
      </c>
    </row>
    <row r="5" spans="2:10" x14ac:dyDescent="0.25">
      <c r="C5" s="160" t="s">
        <v>9</v>
      </c>
      <c r="D5" s="161" t="s">
        <v>10</v>
      </c>
      <c r="E5" s="161" t="s">
        <v>11</v>
      </c>
      <c r="F5" s="161" t="s">
        <v>12</v>
      </c>
      <c r="G5" s="161" t="s">
        <v>13</v>
      </c>
      <c r="H5" s="161" t="s">
        <v>14</v>
      </c>
      <c r="I5" s="161" t="s">
        <v>15</v>
      </c>
      <c r="J5" s="164" t="s">
        <v>16</v>
      </c>
    </row>
    <row r="6" spans="2:10" x14ac:dyDescent="0.25">
      <c r="C6" s="162" t="s">
        <v>17</v>
      </c>
      <c r="D6" s="150"/>
      <c r="E6" s="150"/>
      <c r="F6" s="150" t="s">
        <v>18</v>
      </c>
      <c r="G6" s="150"/>
      <c r="H6" s="150" t="s">
        <v>19</v>
      </c>
      <c r="I6" s="150" t="s">
        <v>20</v>
      </c>
      <c r="J6" s="165" t="s">
        <v>21</v>
      </c>
    </row>
    <row r="7" spans="2:10" x14ac:dyDescent="0.25">
      <c r="C7" s="162" t="s">
        <v>22</v>
      </c>
      <c r="D7" s="150"/>
      <c r="E7" s="150"/>
      <c r="F7" s="150" t="s">
        <v>23</v>
      </c>
      <c r="G7" s="150"/>
      <c r="H7" s="150" t="s">
        <v>24</v>
      </c>
      <c r="I7" s="150" t="s">
        <v>25</v>
      </c>
      <c r="J7" s="165"/>
    </row>
    <row r="8" spans="2:10" x14ac:dyDescent="0.25">
      <c r="C8" s="162" t="s">
        <v>26</v>
      </c>
      <c r="D8" s="150"/>
      <c r="E8" s="150"/>
      <c r="F8" s="150" t="s">
        <v>27</v>
      </c>
      <c r="G8" s="150"/>
      <c r="H8" s="150" t="s">
        <v>28</v>
      </c>
      <c r="I8" s="150"/>
      <c r="J8" s="165"/>
    </row>
    <row r="9" spans="2:10" x14ac:dyDescent="0.25">
      <c r="C9" s="162" t="s">
        <v>29</v>
      </c>
      <c r="D9" s="150"/>
      <c r="E9" s="150"/>
      <c r="F9" s="150" t="s">
        <v>30</v>
      </c>
      <c r="G9" s="150"/>
      <c r="H9" s="150"/>
      <c r="I9" s="150"/>
      <c r="J9" s="165"/>
    </row>
    <row r="10" spans="2:10" x14ac:dyDescent="0.25">
      <c r="C10" s="162"/>
      <c r="D10" s="150"/>
      <c r="E10" s="150"/>
      <c r="F10" s="150" t="s">
        <v>31</v>
      </c>
      <c r="G10" s="150"/>
      <c r="H10" s="150"/>
      <c r="I10" s="150"/>
      <c r="J10" s="165"/>
    </row>
    <row r="11" spans="2:10" x14ac:dyDescent="0.25">
      <c r="C11" s="162"/>
      <c r="D11" s="150"/>
      <c r="E11" s="150"/>
      <c r="F11" s="150" t="s">
        <v>32</v>
      </c>
      <c r="G11" s="150"/>
      <c r="H11" s="150"/>
      <c r="I11" s="150"/>
      <c r="J11" s="165"/>
    </row>
    <row r="12" spans="2:10" x14ac:dyDescent="0.25">
      <c r="C12" s="163"/>
      <c r="D12" s="153"/>
      <c r="E12" s="153"/>
      <c r="F12" s="153" t="s">
        <v>33</v>
      </c>
      <c r="G12" s="153"/>
      <c r="H12" s="153"/>
      <c r="I12" s="153"/>
      <c r="J12" s="166"/>
    </row>
  </sheetData>
  <phoneticPr fontId="23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2:H28"/>
  <sheetViews>
    <sheetView showGridLines="0" zoomScale="90" zoomScaleNormal="90" workbookViewId="0">
      <pane ySplit="2" topLeftCell="A3" activePane="bottomLeft" state="frozen"/>
      <selection pane="bottomLeft" activeCell="D15" sqref="D15"/>
    </sheetView>
  </sheetViews>
  <sheetFormatPr defaultColWidth="9" defaultRowHeight="15.75" x14ac:dyDescent="0.25"/>
  <cols>
    <col min="1" max="1" width="2.875" style="1" customWidth="1"/>
    <col min="2" max="2" width="5.25" style="43" customWidth="1"/>
    <col min="3" max="3" width="24.375" style="1" customWidth="1"/>
    <col min="4" max="4" width="30.375" style="1" customWidth="1"/>
    <col min="5" max="5" width="11.125" style="1" customWidth="1"/>
    <col min="6" max="6" width="21.125" style="1" customWidth="1"/>
    <col min="7" max="7" width="11.125" style="43" customWidth="1"/>
    <col min="8" max="8" width="21.125" style="1" customWidth="1"/>
    <col min="9" max="16384" width="9" style="1"/>
  </cols>
  <sheetData>
    <row r="2" spans="2:8" x14ac:dyDescent="0.25">
      <c r="B2" s="118" t="s">
        <v>34</v>
      </c>
      <c r="C2" s="119" t="s">
        <v>35</v>
      </c>
      <c r="D2" s="119" t="s">
        <v>36</v>
      </c>
      <c r="E2" s="119" t="s">
        <v>37</v>
      </c>
      <c r="F2" s="119" t="s">
        <v>38</v>
      </c>
      <c r="G2" s="118" t="s">
        <v>39</v>
      </c>
      <c r="H2" s="119" t="s">
        <v>40</v>
      </c>
    </row>
    <row r="3" spans="2:8" x14ac:dyDescent="0.25">
      <c r="B3" s="145">
        <v>0</v>
      </c>
      <c r="C3" s="146" t="s">
        <v>41</v>
      </c>
      <c r="D3" s="146" t="s">
        <v>0</v>
      </c>
      <c r="E3" s="147" t="s">
        <v>41</v>
      </c>
      <c r="F3" s="146" t="s">
        <v>42</v>
      </c>
      <c r="G3" s="147" t="s">
        <v>41</v>
      </c>
      <c r="H3" s="148" t="s">
        <v>42</v>
      </c>
    </row>
    <row r="4" spans="2:8" x14ac:dyDescent="0.25">
      <c r="B4" s="149">
        <v>1</v>
      </c>
      <c r="C4" s="150" t="s">
        <v>1</v>
      </c>
      <c r="D4" s="150" t="s">
        <v>9</v>
      </c>
      <c r="E4" s="151">
        <v>31003</v>
      </c>
      <c r="F4" s="87" t="str">
        <f>VLOOKUP(E4,'④残高試算表&amp;検証'!E:F,2,FALSE)</f>
        <v xml:space="preserve">未収入金 </v>
      </c>
      <c r="G4" s="151">
        <v>11001</v>
      </c>
      <c r="H4" s="61" t="str">
        <f>VLOOKUP(G4,'④残高試算表&amp;検証'!E:F,2,FALSE)</f>
        <v>協賛団体会費収入</v>
      </c>
    </row>
    <row r="5" spans="2:8" x14ac:dyDescent="0.25">
      <c r="B5" s="149">
        <f>B4+1</f>
        <v>2</v>
      </c>
      <c r="C5" s="150" t="s">
        <v>1</v>
      </c>
      <c r="D5" s="150" t="s">
        <v>17</v>
      </c>
      <c r="E5" s="151">
        <v>31003</v>
      </c>
      <c r="F5" s="87" t="str">
        <f>VLOOKUP(E5,'④残高試算表&amp;検証'!E:F,2,FALSE)</f>
        <v xml:space="preserve">未収入金 </v>
      </c>
      <c r="G5" s="151">
        <v>11002</v>
      </c>
      <c r="H5" s="61" t="str">
        <f>VLOOKUP(G5,'④残高試算表&amp;検証'!E:F,2,FALSE)</f>
        <v>個人会費収入</v>
      </c>
    </row>
    <row r="6" spans="2:8" x14ac:dyDescent="0.25">
      <c r="B6" s="149">
        <f t="shared" ref="B6:B28" si="0">B5+1</f>
        <v>3</v>
      </c>
      <c r="C6" s="150" t="s">
        <v>1</v>
      </c>
      <c r="D6" s="150" t="s">
        <v>22</v>
      </c>
      <c r="E6" s="151">
        <v>31003</v>
      </c>
      <c r="F6" s="87" t="str">
        <f>VLOOKUP(E6,'④残高試算表&amp;検証'!E:F,2,FALSE)</f>
        <v xml:space="preserve">未収入金 </v>
      </c>
      <c r="G6" s="151">
        <v>12001</v>
      </c>
      <c r="H6" s="61" t="str">
        <f>VLOOKUP(G6,'④残高試算表&amp;検証'!E:F,2,FALSE)</f>
        <v>事業収益</v>
      </c>
    </row>
    <row r="7" spans="2:8" x14ac:dyDescent="0.25">
      <c r="B7" s="149">
        <f t="shared" si="0"/>
        <v>4</v>
      </c>
      <c r="C7" s="150" t="s">
        <v>1</v>
      </c>
      <c r="D7" s="150" t="s">
        <v>26</v>
      </c>
      <c r="E7" s="151">
        <v>31003</v>
      </c>
      <c r="F7" s="87" t="str">
        <f>VLOOKUP(E7,'④残高試算表&amp;検証'!E:F,2,FALSE)</f>
        <v xml:space="preserve">未収入金 </v>
      </c>
      <c r="G7" s="151">
        <v>12002</v>
      </c>
      <c r="H7" s="61" t="str">
        <f>VLOOKUP(G7,'④残高試算表&amp;検証'!E:F,2,FALSE)</f>
        <v>受取寄付金</v>
      </c>
    </row>
    <row r="8" spans="2:8" x14ac:dyDescent="0.25">
      <c r="B8" s="149">
        <f t="shared" si="0"/>
        <v>5</v>
      </c>
      <c r="C8" s="150" t="s">
        <v>1</v>
      </c>
      <c r="D8" s="150" t="s">
        <v>29</v>
      </c>
      <c r="E8" s="151">
        <v>31003</v>
      </c>
      <c r="F8" s="87" t="str">
        <f>VLOOKUP(E8,'④残高試算表&amp;検証'!E:F,2,FALSE)</f>
        <v xml:space="preserve">未収入金 </v>
      </c>
      <c r="G8" s="151">
        <v>12003</v>
      </c>
      <c r="H8" s="61" t="str">
        <f>VLOOKUP(G8,'④残高試算表&amp;検証'!E:F,2,FALSE)</f>
        <v>受取負担金</v>
      </c>
    </row>
    <row r="9" spans="2:8" x14ac:dyDescent="0.25">
      <c r="B9" s="149">
        <f t="shared" si="0"/>
        <v>6</v>
      </c>
      <c r="C9" s="150" t="s">
        <v>2</v>
      </c>
      <c r="D9" s="150" t="s">
        <v>10</v>
      </c>
      <c r="E9" s="151">
        <v>31001</v>
      </c>
      <c r="F9" s="87" t="str">
        <f>VLOOKUP(E9,'④残高試算表&amp;検証'!E:F,2,FALSE)</f>
        <v xml:space="preserve">現金預金 </v>
      </c>
      <c r="G9" s="151">
        <v>31003</v>
      </c>
      <c r="H9" s="61" t="str">
        <f>VLOOKUP(G9,'④残高試算表&amp;検証'!E:F,2,FALSE)</f>
        <v xml:space="preserve">未収入金 </v>
      </c>
    </row>
    <row r="10" spans="2:8" x14ac:dyDescent="0.25">
      <c r="B10" s="149">
        <f t="shared" si="0"/>
        <v>7</v>
      </c>
      <c r="C10" s="150" t="s">
        <v>3</v>
      </c>
      <c r="D10" s="150" t="s">
        <v>11</v>
      </c>
      <c r="E10" s="151">
        <v>31002</v>
      </c>
      <c r="F10" s="87" t="str">
        <f>VLOOKUP(E10,'④残高試算表&amp;検証'!E:F,2,FALSE)</f>
        <v>前払金</v>
      </c>
      <c r="G10" s="151">
        <v>31001</v>
      </c>
      <c r="H10" s="61" t="str">
        <f>VLOOKUP(G10,'④残高試算表&amp;検証'!E:F,2,FALSE)</f>
        <v xml:space="preserve">現金預金 </v>
      </c>
    </row>
    <row r="11" spans="2:8" x14ac:dyDescent="0.25">
      <c r="B11" s="149">
        <f t="shared" si="0"/>
        <v>8</v>
      </c>
      <c r="C11" s="150" t="s">
        <v>4</v>
      </c>
      <c r="D11" s="150" t="s">
        <v>12</v>
      </c>
      <c r="E11" s="151">
        <v>21001</v>
      </c>
      <c r="F11" s="87" t="str">
        <f>VLOOKUP(E11,'④残高試算表&amp;検証'!E:F,2,FALSE)</f>
        <v>役員報酬</v>
      </c>
      <c r="G11" s="151">
        <v>31002</v>
      </c>
      <c r="H11" s="61" t="str">
        <f>VLOOKUP(G11,'④残高試算表&amp;検証'!E:F,2,FALSE)</f>
        <v>前払金</v>
      </c>
    </row>
    <row r="12" spans="2:8" x14ac:dyDescent="0.25">
      <c r="B12" s="149">
        <f t="shared" si="0"/>
        <v>9</v>
      </c>
      <c r="C12" s="150" t="s">
        <v>4</v>
      </c>
      <c r="D12" s="150" t="s">
        <v>18</v>
      </c>
      <c r="E12" s="151">
        <v>21002</v>
      </c>
      <c r="F12" s="87" t="str">
        <f>VLOOKUP(E12,'④残高試算表&amp;検証'!E:F,2,FALSE)</f>
        <v>臨時雇賃金</v>
      </c>
      <c r="G12" s="151">
        <v>31002</v>
      </c>
      <c r="H12" s="61" t="str">
        <f>VLOOKUP(G12,'④残高試算表&amp;検証'!E:F,2,FALSE)</f>
        <v>前払金</v>
      </c>
    </row>
    <row r="13" spans="2:8" x14ac:dyDescent="0.25">
      <c r="B13" s="149">
        <f t="shared" si="0"/>
        <v>10</v>
      </c>
      <c r="C13" s="150" t="s">
        <v>4</v>
      </c>
      <c r="D13" s="150" t="s">
        <v>23</v>
      </c>
      <c r="E13" s="151">
        <v>21003</v>
      </c>
      <c r="F13" s="87" t="str">
        <f>VLOOKUP(E13,'④残高試算表&amp;検証'!E:F,2,FALSE)</f>
        <v>旅費交通費</v>
      </c>
      <c r="G13" s="151">
        <v>31002</v>
      </c>
      <c r="H13" s="61" t="str">
        <f>VLOOKUP(G13,'④残高試算表&amp;検証'!E:F,2,FALSE)</f>
        <v>前払金</v>
      </c>
    </row>
    <row r="14" spans="2:8" x14ac:dyDescent="0.25">
      <c r="B14" s="149">
        <f t="shared" si="0"/>
        <v>11</v>
      </c>
      <c r="C14" s="150" t="s">
        <v>4</v>
      </c>
      <c r="D14" s="150" t="s">
        <v>27</v>
      </c>
      <c r="E14" s="151">
        <v>21004</v>
      </c>
      <c r="F14" s="87" t="str">
        <f>VLOOKUP(E14,'④残高試算表&amp;検証'!E:F,2,FALSE)</f>
        <v>賃借料</v>
      </c>
      <c r="G14" s="151">
        <v>31002</v>
      </c>
      <c r="H14" s="61" t="str">
        <f>VLOOKUP(G14,'④残高試算表&amp;検証'!E:F,2,FALSE)</f>
        <v>前払金</v>
      </c>
    </row>
    <row r="15" spans="2:8" x14ac:dyDescent="0.25">
      <c r="B15" s="149">
        <f t="shared" si="0"/>
        <v>12</v>
      </c>
      <c r="C15" s="150" t="s">
        <v>4</v>
      </c>
      <c r="D15" s="150" t="s">
        <v>30</v>
      </c>
      <c r="E15" s="151">
        <v>21005</v>
      </c>
      <c r="F15" s="87" t="str">
        <f>VLOOKUP(E15,'④残高試算表&amp;検証'!E:F,2,FALSE)</f>
        <v>通信費</v>
      </c>
      <c r="G15" s="151">
        <v>31002</v>
      </c>
      <c r="H15" s="61" t="str">
        <f>VLOOKUP(G15,'④残高試算表&amp;検証'!E:F,2,FALSE)</f>
        <v>前払金</v>
      </c>
    </row>
    <row r="16" spans="2:8" x14ac:dyDescent="0.25">
      <c r="B16" s="149">
        <f t="shared" si="0"/>
        <v>13</v>
      </c>
      <c r="C16" s="150" t="s">
        <v>4</v>
      </c>
      <c r="D16" s="150" t="s">
        <v>31</v>
      </c>
      <c r="E16" s="151">
        <v>21006</v>
      </c>
      <c r="F16" s="87" t="str">
        <f>VLOOKUP(E16,'④残高試算表&amp;検証'!E:F,2,FALSE)</f>
        <v>消耗品費</v>
      </c>
      <c r="G16" s="151">
        <v>31002</v>
      </c>
      <c r="H16" s="61" t="str">
        <f>VLOOKUP(G16,'④残高試算表&amp;検証'!E:F,2,FALSE)</f>
        <v>前払金</v>
      </c>
    </row>
    <row r="17" spans="2:8" x14ac:dyDescent="0.25">
      <c r="B17" s="149">
        <f t="shared" si="0"/>
        <v>14</v>
      </c>
      <c r="C17" s="150" t="s">
        <v>4</v>
      </c>
      <c r="D17" s="150" t="s">
        <v>32</v>
      </c>
      <c r="E17" s="151">
        <v>21007</v>
      </c>
      <c r="F17" s="87" t="str">
        <f>VLOOKUP(E17,'④残高試算表&amp;検証'!E:F,2,FALSE)</f>
        <v>委託費</v>
      </c>
      <c r="G17" s="151">
        <v>31002</v>
      </c>
      <c r="H17" s="61" t="str">
        <f>VLOOKUP(G17,'④残高試算表&amp;検証'!E:F,2,FALSE)</f>
        <v>前払金</v>
      </c>
    </row>
    <row r="18" spans="2:8" x14ac:dyDescent="0.25">
      <c r="B18" s="149">
        <f t="shared" si="0"/>
        <v>15</v>
      </c>
      <c r="C18" s="150" t="s">
        <v>4</v>
      </c>
      <c r="D18" s="150" t="s">
        <v>33</v>
      </c>
      <c r="E18" s="151">
        <v>21008</v>
      </c>
      <c r="F18" s="87" t="str">
        <f>VLOOKUP(E18,'④残高試算表&amp;検証'!E:F,2,FALSE)</f>
        <v>その他事業費</v>
      </c>
      <c r="G18" s="151">
        <v>31002</v>
      </c>
      <c r="H18" s="61" t="str">
        <f>VLOOKUP(G18,'④残高試算表&amp;検証'!E:F,2,FALSE)</f>
        <v>前払金</v>
      </c>
    </row>
    <row r="19" spans="2:8" x14ac:dyDescent="0.25">
      <c r="B19" s="149">
        <f t="shared" si="0"/>
        <v>16</v>
      </c>
      <c r="C19" s="150" t="s">
        <v>5</v>
      </c>
      <c r="D19" s="150" t="s">
        <v>13</v>
      </c>
      <c r="E19" s="151">
        <v>31002</v>
      </c>
      <c r="F19" s="87" t="str">
        <f>VLOOKUP(E19,'④残高試算表&amp;検証'!E:F,2,FALSE)</f>
        <v>前払金</v>
      </c>
      <c r="G19" s="151">
        <v>31001</v>
      </c>
      <c r="H19" s="61" t="str">
        <f>VLOOKUP(G19,'④残高試算表&amp;検証'!E:F,2,FALSE)</f>
        <v xml:space="preserve">現金預金 </v>
      </c>
    </row>
    <row r="20" spans="2:8" x14ac:dyDescent="0.25">
      <c r="B20" s="149">
        <f t="shared" si="0"/>
        <v>17</v>
      </c>
      <c r="C20" s="150" t="s">
        <v>6</v>
      </c>
      <c r="D20" s="150" t="s">
        <v>14</v>
      </c>
      <c r="E20" s="151">
        <v>22001</v>
      </c>
      <c r="F20" s="87" t="str">
        <f>VLOOKUP(E20,'④残高試算表&amp;検証'!E:F,2,FALSE)</f>
        <v xml:space="preserve">支払保険料 </v>
      </c>
      <c r="G20" s="151">
        <v>31002</v>
      </c>
      <c r="H20" s="61" t="str">
        <f>VLOOKUP(G20,'④残高試算表&amp;検証'!E:F,2,FALSE)</f>
        <v>前払金</v>
      </c>
    </row>
    <row r="21" spans="2:8" x14ac:dyDescent="0.25">
      <c r="B21" s="149">
        <f t="shared" si="0"/>
        <v>18</v>
      </c>
      <c r="C21" s="150" t="s">
        <v>6</v>
      </c>
      <c r="D21" s="150" t="s">
        <v>19</v>
      </c>
      <c r="E21" s="151">
        <v>22002</v>
      </c>
      <c r="F21" s="87" t="str">
        <f>VLOOKUP(E21,'④残高試算表&amp;検証'!E:F,2,FALSE)</f>
        <v xml:space="preserve">支払手数料 </v>
      </c>
      <c r="G21" s="151">
        <v>31002</v>
      </c>
      <c r="H21" s="61" t="str">
        <f>VLOOKUP(G21,'④残高試算表&amp;検証'!E:F,2,FALSE)</f>
        <v>前払金</v>
      </c>
    </row>
    <row r="22" spans="2:8" x14ac:dyDescent="0.25">
      <c r="B22" s="149">
        <f t="shared" si="0"/>
        <v>19</v>
      </c>
      <c r="C22" s="150" t="s">
        <v>6</v>
      </c>
      <c r="D22" s="150" t="s">
        <v>24</v>
      </c>
      <c r="E22" s="151">
        <v>22003</v>
      </c>
      <c r="F22" s="87" t="str">
        <f>VLOOKUP(E22,'④残高試算表&amp;検証'!E:F,2,FALSE)</f>
        <v>支払負担金</v>
      </c>
      <c r="G22" s="151">
        <v>31002</v>
      </c>
      <c r="H22" s="61" t="str">
        <f>VLOOKUP(G22,'④残高試算表&amp;検証'!E:F,2,FALSE)</f>
        <v>前払金</v>
      </c>
    </row>
    <row r="23" spans="2:8" x14ac:dyDescent="0.25">
      <c r="B23" s="149">
        <f t="shared" si="0"/>
        <v>20</v>
      </c>
      <c r="C23" s="150" t="s">
        <v>6</v>
      </c>
      <c r="D23" s="150" t="s">
        <v>28</v>
      </c>
      <c r="E23" s="151">
        <v>22004</v>
      </c>
      <c r="F23" s="87" t="str">
        <f>VLOOKUP(E23,'④残高試算表&amp;検証'!E:F,2,FALSE)</f>
        <v xml:space="preserve">雑費 </v>
      </c>
      <c r="G23" s="151">
        <v>31002</v>
      </c>
      <c r="H23" s="61" t="str">
        <f>VLOOKUP(G23,'④残高試算表&amp;検証'!E:F,2,FALSE)</f>
        <v>前払金</v>
      </c>
    </row>
    <row r="24" spans="2:8" x14ac:dyDescent="0.25">
      <c r="B24" s="149">
        <f t="shared" si="0"/>
        <v>21</v>
      </c>
      <c r="C24" s="150" t="s">
        <v>7</v>
      </c>
      <c r="D24" s="150" t="s">
        <v>15</v>
      </c>
      <c r="E24" s="151">
        <v>31004</v>
      </c>
      <c r="F24" s="87" t="str">
        <f>VLOOKUP(E24,'④残高試算表&amp;検証'!E:F,2,FALSE)</f>
        <v>仮払消費税等</v>
      </c>
      <c r="G24" s="151">
        <v>31002</v>
      </c>
      <c r="H24" s="61" t="str">
        <f>VLOOKUP(G24,'④残高試算表&amp;検証'!E:F,2,FALSE)</f>
        <v>前払金</v>
      </c>
    </row>
    <row r="25" spans="2:8" x14ac:dyDescent="0.25">
      <c r="B25" s="149">
        <f t="shared" si="0"/>
        <v>22</v>
      </c>
      <c r="C25" s="150" t="s">
        <v>7</v>
      </c>
      <c r="D25" s="150" t="s">
        <v>20</v>
      </c>
      <c r="E25" s="151">
        <v>31003</v>
      </c>
      <c r="F25" s="87" t="str">
        <f>VLOOKUP(E25,'④残高試算表&amp;検証'!E:F,2,FALSE)</f>
        <v xml:space="preserve">未収入金 </v>
      </c>
      <c r="G25" s="151">
        <v>33005</v>
      </c>
      <c r="H25" s="61" t="str">
        <f>VLOOKUP(G25,'④残高試算表&amp;検証'!E:F,2,FALSE)</f>
        <v>仮受消費税等</v>
      </c>
    </row>
    <row r="26" spans="2:8" x14ac:dyDescent="0.25">
      <c r="B26" s="149">
        <f t="shared" si="0"/>
        <v>23</v>
      </c>
      <c r="C26" s="150" t="s">
        <v>7</v>
      </c>
      <c r="D26" s="150" t="s">
        <v>25</v>
      </c>
      <c r="E26" s="151">
        <v>31002</v>
      </c>
      <c r="F26" s="87" t="str">
        <f>VLOOKUP(E26,'④残高試算表&amp;検証'!E:F,2,FALSE)</f>
        <v>前払金</v>
      </c>
      <c r="G26" s="151">
        <v>33004</v>
      </c>
      <c r="H26" s="61" t="str">
        <f>VLOOKUP(G26,'④残高試算表&amp;検証'!E:F,2,FALSE)</f>
        <v>預り金</v>
      </c>
    </row>
    <row r="27" spans="2:8" x14ac:dyDescent="0.25">
      <c r="B27" s="149">
        <f t="shared" si="0"/>
        <v>24</v>
      </c>
      <c r="C27" s="150" t="s">
        <v>8</v>
      </c>
      <c r="D27" s="150" t="s">
        <v>16</v>
      </c>
      <c r="E27" s="151">
        <v>33003</v>
      </c>
      <c r="F27" s="87" t="str">
        <f>VLOOKUP(E27,'④残高試算表&amp;検証'!E:F,2,FALSE)</f>
        <v>前受金</v>
      </c>
      <c r="G27" s="151">
        <v>31003</v>
      </c>
      <c r="H27" s="61" t="str">
        <f>VLOOKUP(G27,'④残高試算表&amp;検証'!E:F,2,FALSE)</f>
        <v xml:space="preserve">未収入金 </v>
      </c>
    </row>
    <row r="28" spans="2:8" x14ac:dyDescent="0.25">
      <c r="B28" s="152">
        <f t="shared" si="0"/>
        <v>25</v>
      </c>
      <c r="C28" s="153" t="s">
        <v>8</v>
      </c>
      <c r="D28" s="153" t="s">
        <v>21</v>
      </c>
      <c r="E28" s="154">
        <v>31002</v>
      </c>
      <c r="F28" s="155" t="str">
        <f>VLOOKUP(E28,'④残高試算表&amp;検証'!E:F,2,FALSE)</f>
        <v>前払金</v>
      </c>
      <c r="G28" s="154">
        <v>33002</v>
      </c>
      <c r="H28" s="156" t="str">
        <f>VLOOKUP(G28,'④残高試算表&amp;検証'!E:F,2,FALSE)</f>
        <v>未払金</v>
      </c>
    </row>
  </sheetData>
  <phoneticPr fontId="23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B2:G20"/>
  <sheetViews>
    <sheetView showGridLines="0" zoomScale="80" zoomScaleNormal="80" workbookViewId="0"/>
  </sheetViews>
  <sheetFormatPr defaultColWidth="9" defaultRowHeight="15.75" x14ac:dyDescent="0.25"/>
  <cols>
    <col min="1" max="1" width="2.75" style="1" customWidth="1"/>
    <col min="2" max="2" width="3.625" style="1" customWidth="1"/>
    <col min="3" max="3" width="8.25" style="1" customWidth="1"/>
    <col min="4" max="4" width="11.25" style="1" customWidth="1"/>
    <col min="5" max="5" width="12.625" style="1" customWidth="1"/>
    <col min="6" max="6" width="41.75" style="1" customWidth="1"/>
    <col min="7" max="7" width="41" style="1" customWidth="1"/>
    <col min="8" max="8" width="5.375" style="1" customWidth="1"/>
    <col min="9" max="16384" width="9" style="1"/>
  </cols>
  <sheetData>
    <row r="2" spans="2:7" ht="16.5" x14ac:dyDescent="0.25">
      <c r="B2" s="187" t="s">
        <v>43</v>
      </c>
    </row>
    <row r="3" spans="2:7" x14ac:dyDescent="0.25">
      <c r="B3" s="1" t="s">
        <v>44</v>
      </c>
    </row>
    <row r="4" spans="2:7" x14ac:dyDescent="0.25">
      <c r="B4" s="1" t="s">
        <v>45</v>
      </c>
    </row>
    <row r="5" spans="2:7" x14ac:dyDescent="0.25">
      <c r="B5" s="1" t="s">
        <v>212</v>
      </c>
    </row>
    <row r="6" spans="2:7" x14ac:dyDescent="0.25">
      <c r="B6" s="1" t="s">
        <v>46</v>
      </c>
    </row>
    <row r="7" spans="2:7" ht="6" customHeight="1" x14ac:dyDescent="0.25"/>
    <row r="8" spans="2:7" x14ac:dyDescent="0.25">
      <c r="C8" s="1" t="s">
        <v>47</v>
      </c>
    </row>
    <row r="9" spans="2:7" x14ac:dyDescent="0.25">
      <c r="C9" s="186" t="s">
        <v>48</v>
      </c>
    </row>
    <row r="10" spans="2:7" x14ac:dyDescent="0.25">
      <c r="C10" s="1" t="s">
        <v>49</v>
      </c>
    </row>
    <row r="11" spans="2:7" x14ac:dyDescent="0.25">
      <c r="C11" s="186" t="s">
        <v>50</v>
      </c>
    </row>
    <row r="13" spans="2:7" ht="16.5" x14ac:dyDescent="0.25">
      <c r="B13" s="187" t="s">
        <v>225</v>
      </c>
    </row>
    <row r="14" spans="2:7" x14ac:dyDescent="0.25">
      <c r="C14" s="119" t="s">
        <v>216</v>
      </c>
      <c r="D14" s="119" t="s">
        <v>213</v>
      </c>
      <c r="E14" s="119" t="s">
        <v>214</v>
      </c>
      <c r="F14" s="119" t="s">
        <v>224</v>
      </c>
      <c r="G14" s="119" t="s">
        <v>215</v>
      </c>
    </row>
    <row r="15" spans="2:7" x14ac:dyDescent="0.25">
      <c r="C15" s="193" t="s">
        <v>217</v>
      </c>
      <c r="D15" s="193" t="s">
        <v>218</v>
      </c>
      <c r="E15" s="193" t="s">
        <v>220</v>
      </c>
      <c r="F15" s="193" t="s">
        <v>222</v>
      </c>
      <c r="G15" s="193" t="s">
        <v>223</v>
      </c>
    </row>
    <row r="16" spans="2:7" x14ac:dyDescent="0.25">
      <c r="C16" s="193" t="s">
        <v>219</v>
      </c>
      <c r="D16" s="193" t="s">
        <v>230</v>
      </c>
      <c r="E16" s="193" t="s">
        <v>221</v>
      </c>
      <c r="F16" s="193" t="s">
        <v>227</v>
      </c>
      <c r="G16" s="193" t="s">
        <v>228</v>
      </c>
    </row>
    <row r="17" spans="3:7" x14ac:dyDescent="0.25">
      <c r="C17" s="193" t="s">
        <v>226</v>
      </c>
      <c r="D17" s="193" t="s">
        <v>218</v>
      </c>
      <c r="E17" s="193" t="s">
        <v>231</v>
      </c>
      <c r="F17" s="193" t="s">
        <v>232</v>
      </c>
      <c r="G17" s="193" t="s">
        <v>229</v>
      </c>
    </row>
    <row r="18" spans="3:7" x14ac:dyDescent="0.25">
      <c r="C18" s="193"/>
      <c r="D18" s="193"/>
      <c r="E18" s="193"/>
      <c r="F18" s="193"/>
      <c r="G18" s="193"/>
    </row>
    <row r="19" spans="3:7" x14ac:dyDescent="0.25">
      <c r="C19" s="193"/>
      <c r="D19" s="193"/>
      <c r="E19" s="193"/>
      <c r="F19" s="193"/>
      <c r="G19" s="193"/>
    </row>
    <row r="20" spans="3:7" x14ac:dyDescent="0.25">
      <c r="C20" s="193"/>
      <c r="D20" s="193"/>
      <c r="E20" s="193"/>
      <c r="F20" s="193"/>
      <c r="G20" s="193"/>
    </row>
  </sheetData>
  <phoneticPr fontId="23"/>
  <hyperlinks>
    <hyperlink ref="C9" r:id="rId1"/>
    <hyperlink ref="C11" r:id="rId2"/>
  </hyperlinks>
  <pageMargins left="0.75" right="0.75" top="1" bottom="1" header="0.51180555555555596" footer="0.51180555555555596"/>
  <pageSetup paperSize="9" orientation="landscape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N40"/>
  <sheetViews>
    <sheetView showGridLines="0" zoomScale="70" zoomScaleNormal="70" zoomScaleSheetLayoutView="70" workbookViewId="0">
      <pane ySplit="7" topLeftCell="A32" activePane="bottomLeft" state="frozen"/>
      <selection pane="bottomLeft" activeCell="F34" sqref="F34"/>
    </sheetView>
  </sheetViews>
  <sheetFormatPr defaultColWidth="9" defaultRowHeight="15.75" x14ac:dyDescent="0.25"/>
  <cols>
    <col min="1" max="1" width="3" style="1" customWidth="1"/>
    <col min="2" max="2" width="3.5" style="1" customWidth="1"/>
    <col min="3" max="3" width="10" style="137" customWidth="1"/>
    <col min="4" max="4" width="28.75" style="137" customWidth="1"/>
    <col min="5" max="5" width="27.875" style="137" customWidth="1"/>
    <col min="6" max="6" width="17.5" style="137" customWidth="1"/>
    <col min="7" max="13" width="13" style="136" customWidth="1"/>
    <col min="14" max="14" width="28.25" style="136" customWidth="1"/>
    <col min="15" max="15" width="3" style="136" customWidth="1"/>
    <col min="16" max="16384" width="9" style="136"/>
  </cols>
  <sheetData>
    <row r="2" spans="1:14" ht="16.5" thickBot="1" x14ac:dyDescent="0.3"/>
    <row r="3" spans="1:14" ht="34.5" thickTop="1" thickBot="1" x14ac:dyDescent="0.3">
      <c r="A3" s="136"/>
      <c r="B3" s="136"/>
      <c r="C3" s="255" t="s">
        <v>51</v>
      </c>
      <c r="D3" s="256"/>
      <c r="E3" s="246" t="s">
        <v>238</v>
      </c>
      <c r="F3" s="246"/>
      <c r="G3" s="246"/>
      <c r="H3" s="246"/>
      <c r="I3" s="246"/>
      <c r="J3" s="246"/>
      <c r="K3" s="246"/>
      <c r="L3" s="246"/>
      <c r="M3" s="244" t="s">
        <v>52</v>
      </c>
      <c r="N3" s="200">
        <v>43556</v>
      </c>
    </row>
    <row r="4" spans="1:14" ht="30" thickTop="1" thickBot="1" x14ac:dyDescent="0.35">
      <c r="C4" s="245" t="s">
        <v>53</v>
      </c>
      <c r="D4" s="202">
        <v>43618</v>
      </c>
      <c r="E4" s="245" t="s">
        <v>54</v>
      </c>
      <c r="F4" s="255" t="s">
        <v>55</v>
      </c>
      <c r="G4" s="257"/>
      <c r="H4" s="257"/>
      <c r="I4" s="257"/>
      <c r="J4" s="257"/>
      <c r="K4" s="257"/>
      <c r="L4" s="256"/>
      <c r="M4" s="244" t="s">
        <v>56</v>
      </c>
      <c r="N4" s="201">
        <v>43921</v>
      </c>
    </row>
    <row r="5" spans="1:14" ht="8.25" customHeight="1" thickTop="1" thickBot="1" x14ac:dyDescent="0.3">
      <c r="A5" s="42"/>
      <c r="B5" s="42"/>
      <c r="C5" s="194"/>
      <c r="D5" s="234"/>
      <c r="E5" s="194"/>
      <c r="F5" s="235"/>
      <c r="G5" s="235"/>
      <c r="H5" s="235"/>
      <c r="I5" s="235"/>
      <c r="J5" s="235"/>
      <c r="K5" s="235"/>
      <c r="L5" s="235"/>
      <c r="M5" s="143"/>
      <c r="N5" s="234"/>
    </row>
    <row r="6" spans="1:14" ht="22.5" customHeight="1" thickTop="1" x14ac:dyDescent="0.3">
      <c r="C6" s="222"/>
      <c r="D6" s="228"/>
      <c r="E6" s="223"/>
      <c r="F6" s="226"/>
      <c r="G6" s="230" t="s">
        <v>237</v>
      </c>
      <c r="H6" s="232"/>
      <c r="I6" s="230" t="s">
        <v>236</v>
      </c>
      <c r="J6" s="231"/>
      <c r="K6" s="231"/>
      <c r="L6" s="231"/>
      <c r="M6" s="232"/>
      <c r="N6" s="233" t="s">
        <v>234</v>
      </c>
    </row>
    <row r="7" spans="1:14" ht="43.5" customHeight="1" thickBot="1" x14ac:dyDescent="0.4">
      <c r="C7" s="224" t="s">
        <v>57</v>
      </c>
      <c r="D7" s="229" t="s">
        <v>58</v>
      </c>
      <c r="E7" s="225" t="s">
        <v>59</v>
      </c>
      <c r="F7" s="227" t="s">
        <v>235</v>
      </c>
      <c r="G7" s="236" t="s">
        <v>60</v>
      </c>
      <c r="H7" s="237" t="s">
        <v>61</v>
      </c>
      <c r="I7" s="238" t="s">
        <v>62</v>
      </c>
      <c r="J7" s="238" t="s">
        <v>63</v>
      </c>
      <c r="K7" s="237" t="s">
        <v>64</v>
      </c>
      <c r="L7" s="237" t="s">
        <v>65</v>
      </c>
      <c r="M7" s="237" t="s">
        <v>66</v>
      </c>
      <c r="N7" s="239" t="s">
        <v>233</v>
      </c>
    </row>
    <row r="8" spans="1:14" s="137" customFormat="1" ht="47.1" customHeight="1" thickTop="1" x14ac:dyDescent="0.15">
      <c r="C8" s="204" t="s">
        <v>67</v>
      </c>
      <c r="D8" s="205" t="s">
        <v>68</v>
      </c>
      <c r="E8" s="240"/>
      <c r="F8" s="195">
        <f t="shared" ref="F8:F25" si="0">SUM(G8:H8)-SUM(I8:M8)</f>
        <v>-1000</v>
      </c>
      <c r="G8" s="212">
        <v>6000</v>
      </c>
      <c r="H8" s="212"/>
      <c r="I8" s="212">
        <v>2000</v>
      </c>
      <c r="J8" s="212">
        <v>5000</v>
      </c>
      <c r="K8" s="212"/>
      <c r="L8" s="212"/>
      <c r="M8" s="212"/>
      <c r="N8" s="213" t="s">
        <v>69</v>
      </c>
    </row>
    <row r="9" spans="1:14" s="137" customFormat="1" ht="47.1" customHeight="1" x14ac:dyDescent="0.15">
      <c r="C9" s="206" t="s">
        <v>67</v>
      </c>
      <c r="D9" s="207" t="s">
        <v>70</v>
      </c>
      <c r="E9" s="241"/>
      <c r="F9" s="196">
        <f t="shared" si="0"/>
        <v>6000</v>
      </c>
      <c r="G9" s="214">
        <v>6000</v>
      </c>
      <c r="H9" s="214"/>
      <c r="I9" s="214"/>
      <c r="J9" s="214"/>
      <c r="K9" s="214"/>
      <c r="L9" s="214"/>
      <c r="M9" s="214"/>
      <c r="N9" s="215"/>
    </row>
    <row r="10" spans="1:14" s="137" customFormat="1" ht="47.1" customHeight="1" x14ac:dyDescent="0.15">
      <c r="C10" s="206" t="s">
        <v>67</v>
      </c>
      <c r="D10" s="207" t="s">
        <v>71</v>
      </c>
      <c r="E10" s="241"/>
      <c r="F10" s="196">
        <f t="shared" si="0"/>
        <v>6000</v>
      </c>
      <c r="G10" s="214">
        <v>6000</v>
      </c>
      <c r="H10" s="214"/>
      <c r="I10" s="214"/>
      <c r="J10" s="214"/>
      <c r="K10" s="214"/>
      <c r="L10" s="214"/>
      <c r="M10" s="214"/>
      <c r="N10" s="216"/>
    </row>
    <row r="11" spans="1:14" s="137" customFormat="1" ht="47.1" customHeight="1" x14ac:dyDescent="0.15">
      <c r="C11" s="206" t="s">
        <v>67</v>
      </c>
      <c r="D11" s="207" t="s">
        <v>72</v>
      </c>
      <c r="E11" s="241"/>
      <c r="F11" s="196">
        <f t="shared" si="0"/>
        <v>-1000</v>
      </c>
      <c r="G11" s="214">
        <v>6000</v>
      </c>
      <c r="H11" s="214"/>
      <c r="I11" s="214">
        <v>2000</v>
      </c>
      <c r="J11" s="214">
        <v>5000</v>
      </c>
      <c r="K11" s="214"/>
      <c r="L11" s="214"/>
      <c r="M11" s="214"/>
      <c r="N11" s="216" t="s">
        <v>69</v>
      </c>
    </row>
    <row r="12" spans="1:14" s="137" customFormat="1" ht="47.1" customHeight="1" x14ac:dyDescent="0.15">
      <c r="C12" s="206" t="s">
        <v>67</v>
      </c>
      <c r="D12" s="207" t="s">
        <v>73</v>
      </c>
      <c r="E12" s="241"/>
      <c r="F12" s="196">
        <f t="shared" si="0"/>
        <v>-1000</v>
      </c>
      <c r="G12" s="214">
        <v>6000</v>
      </c>
      <c r="H12" s="214"/>
      <c r="I12" s="214">
        <v>2000</v>
      </c>
      <c r="J12" s="214">
        <v>5000</v>
      </c>
      <c r="K12" s="214"/>
      <c r="L12" s="214"/>
      <c r="M12" s="214"/>
      <c r="N12" s="216" t="s">
        <v>69</v>
      </c>
    </row>
    <row r="13" spans="1:14" s="137" customFormat="1" ht="47.1" customHeight="1" x14ac:dyDescent="0.15">
      <c r="C13" s="206" t="s">
        <v>67</v>
      </c>
      <c r="D13" s="207" t="s">
        <v>74</v>
      </c>
      <c r="E13" s="241"/>
      <c r="F13" s="196">
        <f t="shared" si="0"/>
        <v>-1000</v>
      </c>
      <c r="G13" s="214">
        <v>6000</v>
      </c>
      <c r="H13" s="214"/>
      <c r="I13" s="214">
        <v>2000</v>
      </c>
      <c r="J13" s="214">
        <v>5000</v>
      </c>
      <c r="K13" s="214"/>
      <c r="L13" s="214"/>
      <c r="M13" s="214"/>
      <c r="N13" s="216" t="s">
        <v>75</v>
      </c>
    </row>
    <row r="14" spans="1:14" s="137" customFormat="1" ht="47.1" customHeight="1" x14ac:dyDescent="0.15">
      <c r="C14" s="206" t="s">
        <v>67</v>
      </c>
      <c r="D14" s="207" t="s">
        <v>76</v>
      </c>
      <c r="E14" s="241"/>
      <c r="F14" s="196">
        <f t="shared" si="0"/>
        <v>1000</v>
      </c>
      <c r="G14" s="214">
        <v>6000</v>
      </c>
      <c r="H14" s="214"/>
      <c r="I14" s="214"/>
      <c r="J14" s="214">
        <v>5000</v>
      </c>
      <c r="K14" s="214"/>
      <c r="L14" s="214"/>
      <c r="M14" s="214"/>
      <c r="N14" s="216" t="s">
        <v>69</v>
      </c>
    </row>
    <row r="15" spans="1:14" s="137" customFormat="1" ht="47.1" customHeight="1" x14ac:dyDescent="0.15">
      <c r="C15" s="206" t="s">
        <v>67</v>
      </c>
      <c r="D15" s="207" t="s">
        <v>77</v>
      </c>
      <c r="E15" s="241"/>
      <c r="F15" s="196">
        <f t="shared" si="0"/>
        <v>1000</v>
      </c>
      <c r="G15" s="214">
        <v>6000</v>
      </c>
      <c r="H15" s="214"/>
      <c r="I15" s="214"/>
      <c r="J15" s="214">
        <v>5000</v>
      </c>
      <c r="K15" s="214"/>
      <c r="L15" s="214"/>
      <c r="M15" s="214"/>
      <c r="N15" s="216" t="s">
        <v>69</v>
      </c>
    </row>
    <row r="16" spans="1:14" s="137" customFormat="1" ht="47.1" customHeight="1" x14ac:dyDescent="0.15">
      <c r="C16" s="206" t="s">
        <v>67</v>
      </c>
      <c r="D16" s="207" t="s">
        <v>78</v>
      </c>
      <c r="E16" s="241"/>
      <c r="F16" s="196">
        <f t="shared" si="0"/>
        <v>4000</v>
      </c>
      <c r="G16" s="214">
        <v>6000</v>
      </c>
      <c r="H16" s="214"/>
      <c r="I16" s="214">
        <v>2000</v>
      </c>
      <c r="J16" s="214"/>
      <c r="K16" s="214"/>
      <c r="L16" s="214"/>
      <c r="M16" s="214"/>
      <c r="N16" s="216"/>
    </row>
    <row r="17" spans="3:14" s="137" customFormat="1" ht="47.1" customHeight="1" x14ac:dyDescent="0.15">
      <c r="C17" s="206" t="s">
        <v>79</v>
      </c>
      <c r="D17" s="207" t="s">
        <v>80</v>
      </c>
      <c r="E17" s="241"/>
      <c r="F17" s="196">
        <f t="shared" si="0"/>
        <v>-6000</v>
      </c>
      <c r="G17" s="214"/>
      <c r="H17" s="214"/>
      <c r="I17" s="214"/>
      <c r="J17" s="214"/>
      <c r="K17" s="214">
        <v>6000</v>
      </c>
      <c r="L17" s="214"/>
      <c r="M17" s="214"/>
      <c r="N17" s="215" t="s">
        <v>81</v>
      </c>
    </row>
    <row r="18" spans="3:14" s="137" customFormat="1" ht="47.1" customHeight="1" x14ac:dyDescent="0.15">
      <c r="C18" s="206" t="s">
        <v>79</v>
      </c>
      <c r="D18" s="207" t="s">
        <v>82</v>
      </c>
      <c r="E18" s="241"/>
      <c r="F18" s="196">
        <f t="shared" si="0"/>
        <v>0</v>
      </c>
      <c r="G18" s="214"/>
      <c r="H18" s="214"/>
      <c r="I18" s="214"/>
      <c r="J18" s="214"/>
      <c r="K18" s="214"/>
      <c r="L18" s="214"/>
      <c r="M18" s="214"/>
      <c r="N18" s="215"/>
    </row>
    <row r="19" spans="3:14" s="137" customFormat="1" ht="47.1" customHeight="1" x14ac:dyDescent="0.15">
      <c r="C19" s="206" t="s">
        <v>79</v>
      </c>
      <c r="D19" s="207" t="s">
        <v>83</v>
      </c>
      <c r="E19" s="241"/>
      <c r="F19" s="196">
        <f t="shared" si="0"/>
        <v>-6000</v>
      </c>
      <c r="G19" s="214"/>
      <c r="H19" s="214"/>
      <c r="I19" s="214"/>
      <c r="J19" s="214"/>
      <c r="K19" s="214">
        <v>6000</v>
      </c>
      <c r="L19" s="214"/>
      <c r="M19" s="214"/>
      <c r="N19" s="215" t="s">
        <v>81</v>
      </c>
    </row>
    <row r="20" spans="3:14" s="137" customFormat="1" ht="47.1" customHeight="1" x14ac:dyDescent="0.15">
      <c r="C20" s="206" t="s">
        <v>79</v>
      </c>
      <c r="D20" s="207" t="s">
        <v>84</v>
      </c>
      <c r="E20" s="241"/>
      <c r="F20" s="196">
        <f t="shared" si="0"/>
        <v>0</v>
      </c>
      <c r="G20" s="214"/>
      <c r="H20" s="214"/>
      <c r="I20" s="214"/>
      <c r="J20" s="214"/>
      <c r="K20" s="214"/>
      <c r="L20" s="214"/>
      <c r="M20" s="214"/>
      <c r="N20" s="215"/>
    </row>
    <row r="21" spans="3:14" s="137" customFormat="1" ht="47.1" customHeight="1" x14ac:dyDescent="0.15">
      <c r="C21" s="206" t="s">
        <v>79</v>
      </c>
      <c r="D21" s="207" t="s">
        <v>85</v>
      </c>
      <c r="E21" s="241"/>
      <c r="F21" s="196">
        <f t="shared" si="0"/>
        <v>-6000</v>
      </c>
      <c r="G21" s="214"/>
      <c r="H21" s="214"/>
      <c r="I21" s="214"/>
      <c r="J21" s="214"/>
      <c r="K21" s="214">
        <v>6000</v>
      </c>
      <c r="L21" s="214"/>
      <c r="M21" s="214"/>
      <c r="N21" s="215" t="s">
        <v>81</v>
      </c>
    </row>
    <row r="22" spans="3:14" s="137" customFormat="1" ht="47.1" customHeight="1" x14ac:dyDescent="0.15">
      <c r="C22" s="206" t="s">
        <v>79</v>
      </c>
      <c r="D22" s="207" t="s">
        <v>86</v>
      </c>
      <c r="E22" s="241"/>
      <c r="F22" s="196">
        <f t="shared" si="0"/>
        <v>0</v>
      </c>
      <c r="G22" s="214"/>
      <c r="H22" s="214"/>
      <c r="I22" s="214"/>
      <c r="J22" s="214"/>
      <c r="K22" s="214"/>
      <c r="L22" s="214"/>
      <c r="M22" s="214"/>
      <c r="N22" s="215"/>
    </row>
    <row r="23" spans="3:14" s="137" customFormat="1" ht="47.1" customHeight="1" x14ac:dyDescent="0.15">
      <c r="C23" s="206" t="s">
        <v>79</v>
      </c>
      <c r="D23" s="207" t="s">
        <v>87</v>
      </c>
      <c r="E23" s="241"/>
      <c r="F23" s="196">
        <f t="shared" si="0"/>
        <v>-6000</v>
      </c>
      <c r="G23" s="214"/>
      <c r="H23" s="214"/>
      <c r="I23" s="214"/>
      <c r="J23" s="214"/>
      <c r="K23" s="214">
        <v>6000</v>
      </c>
      <c r="L23" s="214"/>
      <c r="M23" s="214"/>
      <c r="N23" s="215" t="s">
        <v>81</v>
      </c>
    </row>
    <row r="24" spans="3:14" s="137" customFormat="1" ht="47.1" customHeight="1" x14ac:dyDescent="0.15">
      <c r="C24" s="206" t="s">
        <v>79</v>
      </c>
      <c r="D24" s="207" t="s">
        <v>88</v>
      </c>
      <c r="E24" s="241"/>
      <c r="F24" s="196">
        <f t="shared" si="0"/>
        <v>0</v>
      </c>
      <c r="G24" s="214"/>
      <c r="H24" s="214"/>
      <c r="I24" s="214"/>
      <c r="J24" s="214"/>
      <c r="K24" s="214"/>
      <c r="L24" s="214"/>
      <c r="M24" s="214"/>
      <c r="N24" s="215"/>
    </row>
    <row r="25" spans="3:14" s="137" customFormat="1" ht="47.1" customHeight="1" x14ac:dyDescent="0.15">
      <c r="C25" s="206" t="s">
        <v>79</v>
      </c>
      <c r="D25" s="207" t="s">
        <v>89</v>
      </c>
      <c r="E25" s="241"/>
      <c r="F25" s="196">
        <f t="shared" si="0"/>
        <v>0</v>
      </c>
      <c r="G25" s="214"/>
      <c r="H25" s="214"/>
      <c r="I25" s="214"/>
      <c r="J25" s="214"/>
      <c r="K25" s="214"/>
      <c r="L25" s="214"/>
      <c r="M25" s="214"/>
      <c r="N25" s="215"/>
    </row>
    <row r="26" spans="3:14" s="137" customFormat="1" ht="47.1" customHeight="1" x14ac:dyDescent="0.15">
      <c r="C26" s="206" t="s">
        <v>90</v>
      </c>
      <c r="D26" s="207" t="s">
        <v>91</v>
      </c>
      <c r="E26" s="241"/>
      <c r="F26" s="196">
        <f t="shared" ref="F26:F30" si="1">SUM(G26:H26)-SUM(I26:M26)</f>
        <v>-33000</v>
      </c>
      <c r="G26" s="214"/>
      <c r="H26" s="214"/>
      <c r="I26" s="214"/>
      <c r="J26" s="214">
        <v>5000</v>
      </c>
      <c r="K26" s="214"/>
      <c r="L26" s="214"/>
      <c r="M26" s="214">
        <v>28000</v>
      </c>
      <c r="N26" s="217" t="s">
        <v>92</v>
      </c>
    </row>
    <row r="27" spans="3:14" s="137" customFormat="1" ht="47.1" customHeight="1" x14ac:dyDescent="0.15">
      <c r="C27" s="206" t="s">
        <v>90</v>
      </c>
      <c r="D27" s="207" t="s">
        <v>93</v>
      </c>
      <c r="E27" s="241"/>
      <c r="F27" s="196">
        <f t="shared" si="1"/>
        <v>-4120</v>
      </c>
      <c r="G27" s="214"/>
      <c r="H27" s="214"/>
      <c r="I27" s="214">
        <v>2000</v>
      </c>
      <c r="J27" s="214"/>
      <c r="K27" s="214"/>
      <c r="L27" s="214"/>
      <c r="M27" s="214">
        <v>2120</v>
      </c>
      <c r="N27" s="215" t="s">
        <v>94</v>
      </c>
    </row>
    <row r="28" spans="3:14" s="137" customFormat="1" ht="47.1" customHeight="1" x14ac:dyDescent="0.15">
      <c r="C28" s="206" t="s">
        <v>90</v>
      </c>
      <c r="D28" s="207" t="s">
        <v>95</v>
      </c>
      <c r="E28" s="241"/>
      <c r="F28" s="196">
        <f t="shared" si="1"/>
        <v>30000</v>
      </c>
      <c r="G28" s="214"/>
      <c r="H28" s="214">
        <v>30000</v>
      </c>
      <c r="I28" s="214"/>
      <c r="J28" s="214"/>
      <c r="K28" s="214"/>
      <c r="L28" s="214"/>
      <c r="M28" s="214"/>
      <c r="N28" s="215" t="s">
        <v>61</v>
      </c>
    </row>
    <row r="29" spans="3:14" s="137" customFormat="1" ht="47.1" customHeight="1" x14ac:dyDescent="0.15">
      <c r="C29" s="206" t="s">
        <v>96</v>
      </c>
      <c r="D29" s="207" t="s">
        <v>97</v>
      </c>
      <c r="E29" s="241"/>
      <c r="F29" s="196">
        <f t="shared" si="1"/>
        <v>7500</v>
      </c>
      <c r="G29" s="214">
        <v>7500</v>
      </c>
      <c r="H29" s="214"/>
      <c r="I29" s="214"/>
      <c r="J29" s="214"/>
      <c r="K29" s="214"/>
      <c r="L29" s="214"/>
      <c r="M29" s="214"/>
      <c r="N29" s="215" t="s">
        <v>98</v>
      </c>
    </row>
    <row r="30" spans="3:14" s="137" customFormat="1" ht="47.1" customHeight="1" x14ac:dyDescent="0.15">
      <c r="C30" s="206" t="s">
        <v>99</v>
      </c>
      <c r="D30" s="207" t="s">
        <v>97</v>
      </c>
      <c r="E30" s="241"/>
      <c r="F30" s="196">
        <f t="shared" si="1"/>
        <v>12500</v>
      </c>
      <c r="G30" s="214">
        <v>12500</v>
      </c>
      <c r="H30" s="214"/>
      <c r="I30" s="214"/>
      <c r="J30" s="214"/>
      <c r="K30" s="214"/>
      <c r="L30" s="214"/>
      <c r="M30" s="214"/>
      <c r="N30" s="215" t="s">
        <v>100</v>
      </c>
    </row>
    <row r="31" spans="3:14" s="137" customFormat="1" ht="47.1" customHeight="1" x14ac:dyDescent="0.15">
      <c r="C31" s="208"/>
      <c r="D31" s="209"/>
      <c r="E31" s="242"/>
      <c r="F31" s="197"/>
      <c r="G31" s="218"/>
      <c r="H31" s="218"/>
      <c r="I31" s="218"/>
      <c r="J31" s="218"/>
      <c r="K31" s="218"/>
      <c r="L31" s="218"/>
      <c r="M31" s="218"/>
      <c r="N31" s="219"/>
    </row>
    <row r="32" spans="3:14" s="137" customFormat="1" ht="47.1" customHeight="1" x14ac:dyDescent="0.15">
      <c r="C32" s="208"/>
      <c r="D32" s="209"/>
      <c r="E32" s="242"/>
      <c r="F32" s="197"/>
      <c r="G32" s="218"/>
      <c r="H32" s="218"/>
      <c r="I32" s="218"/>
      <c r="J32" s="218"/>
      <c r="K32" s="218"/>
      <c r="L32" s="218"/>
      <c r="M32" s="218"/>
      <c r="N32" s="219"/>
    </row>
    <row r="33" spans="3:14" s="137" customFormat="1" ht="47.1" customHeight="1" x14ac:dyDescent="0.15">
      <c r="C33" s="210"/>
      <c r="D33" s="211"/>
      <c r="E33" s="243"/>
      <c r="F33" s="198"/>
      <c r="G33" s="220"/>
      <c r="H33" s="220"/>
      <c r="I33" s="220"/>
      <c r="J33" s="220"/>
      <c r="K33" s="220"/>
      <c r="L33" s="220"/>
      <c r="M33" s="220"/>
      <c r="N33" s="221"/>
    </row>
    <row r="34" spans="3:14" s="137" customFormat="1" ht="47.1" customHeight="1" thickTop="1" thickBot="1" x14ac:dyDescent="0.2">
      <c r="C34" s="138"/>
      <c r="D34" s="139" t="s">
        <v>101</v>
      </c>
      <c r="E34" s="140"/>
      <c r="F34" s="199">
        <f t="shared" ref="F34:M34" si="2">SUM(F8:F33)</f>
        <v>2880</v>
      </c>
      <c r="G34" s="167">
        <f t="shared" si="2"/>
        <v>74000</v>
      </c>
      <c r="H34" s="167">
        <f t="shared" si="2"/>
        <v>30000</v>
      </c>
      <c r="I34" s="167">
        <f t="shared" si="2"/>
        <v>12000</v>
      </c>
      <c r="J34" s="167">
        <f t="shared" si="2"/>
        <v>35000</v>
      </c>
      <c r="K34" s="167">
        <f t="shared" si="2"/>
        <v>24000</v>
      </c>
      <c r="L34" s="167">
        <f t="shared" si="2"/>
        <v>0</v>
      </c>
      <c r="M34" s="167">
        <f t="shared" si="2"/>
        <v>30120</v>
      </c>
      <c r="N34" s="144"/>
    </row>
    <row r="35" spans="3:14" ht="30" thickTop="1" thickBot="1" x14ac:dyDescent="0.3">
      <c r="C35" s="141" t="s">
        <v>102</v>
      </c>
      <c r="D35" s="203">
        <v>13000</v>
      </c>
      <c r="J35" s="248" t="s">
        <v>103</v>
      </c>
      <c r="K35" s="248" t="s">
        <v>104</v>
      </c>
      <c r="L35" s="248" t="s">
        <v>105</v>
      </c>
      <c r="M35" s="248" t="s">
        <v>239</v>
      </c>
    </row>
    <row r="36" spans="3:14" ht="17.25" thickTop="1" x14ac:dyDescent="0.25">
      <c r="J36" s="247"/>
      <c r="K36" s="247"/>
      <c r="L36" s="247"/>
      <c r="M36" s="247" t="s">
        <v>240</v>
      </c>
    </row>
    <row r="37" spans="3:14" ht="24.75" thickBot="1" x14ac:dyDescent="0.3">
      <c r="D37" s="142" t="s">
        <v>106</v>
      </c>
    </row>
    <row r="38" spans="3:14" x14ac:dyDescent="0.25">
      <c r="D38" s="249"/>
      <c r="E38" s="250"/>
      <c r="F38" s="137" t="s">
        <v>241</v>
      </c>
    </row>
    <row r="39" spans="3:14" x14ac:dyDescent="0.25">
      <c r="D39" s="251"/>
      <c r="E39" s="252"/>
    </row>
    <row r="40" spans="3:14" x14ac:dyDescent="0.25">
      <c r="D40" s="253"/>
      <c r="E40" s="254"/>
    </row>
  </sheetData>
  <mergeCells count="3">
    <mergeCell ref="D38:E40"/>
    <mergeCell ref="C3:D3"/>
    <mergeCell ref="F4:L4"/>
  </mergeCells>
  <phoneticPr fontId="23"/>
  <pageMargins left="0.25" right="0.25" top="0.75" bottom="0.75" header="0.3" footer="0.3"/>
  <pageSetup paperSize="9" scale="48" fitToHeight="0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M52"/>
  <sheetViews>
    <sheetView showGridLines="0" topLeftCell="A4" zoomScale="80" zoomScaleNormal="80" workbookViewId="0">
      <selection activeCell="C3" sqref="C3"/>
    </sheetView>
  </sheetViews>
  <sheetFormatPr defaultColWidth="9" defaultRowHeight="15.75" x14ac:dyDescent="0.25"/>
  <cols>
    <col min="1" max="1" width="3.625" style="1" customWidth="1"/>
    <col min="2" max="2" width="13.75" style="1" customWidth="1"/>
    <col min="3" max="3" width="14.625" style="1" customWidth="1"/>
    <col min="4" max="4" width="8.875" style="1" hidden="1" customWidth="1"/>
    <col min="5" max="5" width="8.5" style="1" customWidth="1"/>
    <col min="6" max="8" width="11.5" style="1" customWidth="1"/>
    <col min="9" max="9" width="6" style="1" customWidth="1"/>
    <col min="10" max="10" width="13.125" style="1" customWidth="1"/>
    <col min="11" max="11" width="17.375" style="1" customWidth="1"/>
    <col min="12" max="12" width="11.875" style="1" customWidth="1"/>
    <col min="13" max="13" width="8.5" style="1" customWidth="1"/>
    <col min="14" max="14" width="8.875" style="1" customWidth="1"/>
    <col min="15" max="18" width="13.125" style="1" customWidth="1"/>
    <col min="19" max="19" width="10" style="1" customWidth="1"/>
    <col min="20" max="16384" width="9" style="1"/>
  </cols>
  <sheetData>
    <row r="2" spans="2:13" ht="19.5" x14ac:dyDescent="0.3">
      <c r="B2" s="127" t="str">
        <f>"会計報告："&amp;当日エビデンス!C3</f>
        <v>会計報告：AQL2019〇〇リーグ　</v>
      </c>
      <c r="C2" s="132"/>
      <c r="D2" s="132"/>
      <c r="E2" s="132"/>
      <c r="F2" s="132"/>
      <c r="G2" s="132"/>
    </row>
    <row r="3" spans="2:13" x14ac:dyDescent="0.25">
      <c r="B3" s="128" t="str">
        <f>当日エビデンス!C4</f>
        <v>開催日</v>
      </c>
      <c r="C3" s="129">
        <f>当日エビデンス!D4</f>
        <v>43618</v>
      </c>
      <c r="E3" s="43" t="str">
        <f>当日エビデンス!E4</f>
        <v>開催会場</v>
      </c>
      <c r="F3" s="43" t="str">
        <f>当日エビデンス!F4</f>
        <v>国立オリンピック記念青少年総合センター</v>
      </c>
    </row>
    <row r="4" spans="2:13" ht="21" customHeight="1" x14ac:dyDescent="0.25">
      <c r="B4" s="130" t="s">
        <v>107</v>
      </c>
      <c r="C4" s="131">
        <f>'④残高試算表&amp;検証'!H36</f>
        <v>13000</v>
      </c>
      <c r="D4" s="132"/>
      <c r="E4" s="132"/>
      <c r="F4" s="132"/>
      <c r="G4" s="132"/>
    </row>
    <row r="5" spans="2:13" ht="21" customHeight="1" x14ac:dyDescent="0.25">
      <c r="B5" s="130" t="s">
        <v>108</v>
      </c>
      <c r="C5" s="133">
        <f>GETPIVOTDATA("金額",$B$13)</f>
        <v>104000</v>
      </c>
      <c r="D5" s="132"/>
      <c r="E5" s="132"/>
      <c r="F5" s="132"/>
      <c r="G5" s="132"/>
    </row>
    <row r="6" spans="2:13" ht="21" customHeight="1" x14ac:dyDescent="0.25">
      <c r="B6" s="130" t="s">
        <v>109</v>
      </c>
      <c r="C6" s="134">
        <f>-GETPIVOTDATA("金額",$J$13)</f>
        <v>-102800</v>
      </c>
      <c r="D6" s="132"/>
      <c r="E6" s="132"/>
      <c r="F6" s="132"/>
      <c r="G6" s="132"/>
    </row>
    <row r="7" spans="2:13" ht="21" customHeight="1" x14ac:dyDescent="0.25">
      <c r="B7" s="130" t="s">
        <v>110</v>
      </c>
      <c r="C7" s="133"/>
      <c r="D7" s="132"/>
      <c r="E7" s="132"/>
      <c r="F7" s="132"/>
      <c r="G7" s="132"/>
    </row>
    <row r="8" spans="2:13" ht="21" customHeight="1" x14ac:dyDescent="0.25">
      <c r="B8" s="130" t="s">
        <v>111</v>
      </c>
      <c r="C8" s="133">
        <f>SUM(C4:C7)</f>
        <v>14200</v>
      </c>
      <c r="D8" s="135"/>
      <c r="E8" s="132"/>
      <c r="F8" s="132"/>
      <c r="G8" s="132"/>
    </row>
    <row r="10" spans="2:13" s="187" customFormat="1" ht="16.5" x14ac:dyDescent="0.25">
      <c r="B10" s="187" t="s">
        <v>112</v>
      </c>
      <c r="J10" s="187" t="s">
        <v>119</v>
      </c>
    </row>
    <row r="11" spans="2:13" hidden="1" x14ac:dyDescent="0.25">
      <c r="B11" s="168" t="s">
        <v>37</v>
      </c>
      <c r="C11" s="169">
        <v>31001</v>
      </c>
      <c r="J11" s="168" t="s">
        <v>39</v>
      </c>
      <c r="K11" s="169">
        <v>31001</v>
      </c>
    </row>
    <row r="12" spans="2:13" hidden="1" x14ac:dyDescent="0.25"/>
    <row r="13" spans="2:13" x14ac:dyDescent="0.25">
      <c r="B13" s="170" t="s">
        <v>113</v>
      </c>
      <c r="C13" s="171"/>
      <c r="D13" s="170" t="s">
        <v>40</v>
      </c>
      <c r="E13" s="172"/>
      <c r="J13" s="170" t="s">
        <v>113</v>
      </c>
      <c r="K13" s="171"/>
      <c r="L13" s="170" t="s">
        <v>38</v>
      </c>
      <c r="M13" s="172"/>
    </row>
    <row r="14" spans="2:13" x14ac:dyDescent="0.25">
      <c r="B14" s="170" t="s">
        <v>114</v>
      </c>
      <c r="C14" s="170" t="s">
        <v>115</v>
      </c>
      <c r="D14" s="173" t="s">
        <v>116</v>
      </c>
      <c r="E14" s="174" t="s">
        <v>117</v>
      </c>
      <c r="J14" s="170" t="s">
        <v>114</v>
      </c>
      <c r="K14" s="170" t="s">
        <v>115</v>
      </c>
      <c r="L14" s="173" t="s">
        <v>120</v>
      </c>
      <c r="M14" s="174" t="s">
        <v>117</v>
      </c>
    </row>
    <row r="15" spans="2:13" x14ac:dyDescent="0.25">
      <c r="B15" s="175">
        <v>43618</v>
      </c>
      <c r="C15" s="171"/>
      <c r="D15" s="176">
        <v>104000</v>
      </c>
      <c r="E15" s="177">
        <v>104000</v>
      </c>
      <c r="J15" s="175">
        <v>43618</v>
      </c>
      <c r="K15" s="171"/>
      <c r="L15" s="176">
        <v>102800</v>
      </c>
      <c r="M15" s="177">
        <v>102800</v>
      </c>
    </row>
    <row r="16" spans="2:13" x14ac:dyDescent="0.25">
      <c r="B16" s="178"/>
      <c r="C16" s="179" t="s">
        <v>118</v>
      </c>
      <c r="D16" s="180">
        <v>74000</v>
      </c>
      <c r="E16" s="181">
        <v>74000</v>
      </c>
      <c r="J16" s="178"/>
      <c r="K16" s="179" t="s">
        <v>121</v>
      </c>
      <c r="L16" s="180">
        <v>12000</v>
      </c>
      <c r="M16" s="181">
        <v>12000</v>
      </c>
    </row>
    <row r="17" spans="2:13" x14ac:dyDescent="0.25">
      <c r="B17" s="178"/>
      <c r="C17" s="179" t="s">
        <v>61</v>
      </c>
      <c r="D17" s="180">
        <v>30000</v>
      </c>
      <c r="E17" s="181">
        <v>30000</v>
      </c>
      <c r="J17" s="178"/>
      <c r="K17" s="179" t="s">
        <v>122</v>
      </c>
      <c r="L17" s="180">
        <v>24000</v>
      </c>
      <c r="M17" s="181">
        <v>24000</v>
      </c>
    </row>
    <row r="18" spans="2:13" x14ac:dyDescent="0.25">
      <c r="B18" s="182" t="s">
        <v>117</v>
      </c>
      <c r="C18" s="183"/>
      <c r="D18" s="184">
        <v>104000</v>
      </c>
      <c r="E18" s="185">
        <v>104000</v>
      </c>
      <c r="J18" s="178"/>
      <c r="K18" s="179" t="s">
        <v>123</v>
      </c>
      <c r="L18" s="180">
        <v>35000</v>
      </c>
      <c r="M18" s="181">
        <v>35000</v>
      </c>
    </row>
    <row r="19" spans="2:13" x14ac:dyDescent="0.25">
      <c r="J19" s="178"/>
      <c r="K19" s="179" t="s">
        <v>124</v>
      </c>
      <c r="L19" s="180">
        <v>480</v>
      </c>
      <c r="M19" s="181">
        <v>480</v>
      </c>
    </row>
    <row r="20" spans="2:13" x14ac:dyDescent="0.25">
      <c r="J20" s="178"/>
      <c r="K20" s="179" t="s">
        <v>125</v>
      </c>
      <c r="L20" s="180">
        <v>1200</v>
      </c>
      <c r="M20" s="181">
        <v>1200</v>
      </c>
    </row>
    <row r="21" spans="2:13" x14ac:dyDescent="0.25">
      <c r="J21" s="178"/>
      <c r="K21" s="179" t="s">
        <v>126</v>
      </c>
      <c r="L21" s="180">
        <v>28000</v>
      </c>
      <c r="M21" s="181">
        <v>28000</v>
      </c>
    </row>
    <row r="22" spans="2:13" x14ac:dyDescent="0.25">
      <c r="J22" s="178"/>
      <c r="K22" s="179" t="s">
        <v>94</v>
      </c>
      <c r="L22" s="180">
        <v>2120</v>
      </c>
      <c r="M22" s="181">
        <v>2120</v>
      </c>
    </row>
    <row r="23" spans="2:13" x14ac:dyDescent="0.25">
      <c r="J23" s="182" t="s">
        <v>117</v>
      </c>
      <c r="K23" s="183"/>
      <c r="L23" s="184">
        <v>102800</v>
      </c>
      <c r="M23" s="185">
        <v>102800</v>
      </c>
    </row>
    <row r="26" spans="2:13" hidden="1" x14ac:dyDescent="0.25"/>
    <row r="27" spans="2:13" hidden="1" x14ac:dyDescent="0.25"/>
    <row r="28" spans="2:13" hidden="1" x14ac:dyDescent="0.25"/>
    <row r="29" spans="2:13" hidden="1" x14ac:dyDescent="0.25"/>
    <row r="30" spans="2:13" hidden="1" x14ac:dyDescent="0.25"/>
    <row r="31" spans="2:13" hidden="1" x14ac:dyDescent="0.25"/>
    <row r="32" spans="2:13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51" hidden="1" x14ac:dyDescent="0.25"/>
    <row r="52" hidden="1" x14ac:dyDescent="0.25"/>
  </sheetData>
  <phoneticPr fontId="23"/>
  <pageMargins left="0.69930555555555596" right="0.69930555555555596" top="0.75" bottom="0.75" header="0.3" footer="0.3"/>
  <pageSetup paperSize="9" scale="72" orientation="landscape"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showGridLines="0" tabSelected="1" zoomScale="70" zoomScaleNormal="70" workbookViewId="0">
      <pane ySplit="2" topLeftCell="A3" activePane="bottomLeft" state="frozen"/>
      <selection pane="bottomLeft"/>
    </sheetView>
  </sheetViews>
  <sheetFormatPr defaultColWidth="9" defaultRowHeight="15.75" outlineLevelCol="1" x14ac:dyDescent="0.25"/>
  <cols>
    <col min="1" max="1" width="2.875" style="1" customWidth="1"/>
    <col min="2" max="2" width="13.75" style="43" customWidth="1"/>
    <col min="3" max="3" width="17.5" style="43" customWidth="1"/>
    <col min="4" max="4" width="25.75" style="43" customWidth="1"/>
    <col min="5" max="5" width="11.25" style="2" customWidth="1"/>
    <col min="6" max="6" width="14" style="43" customWidth="1" outlineLevel="1"/>
    <col min="7" max="7" width="14" style="1" customWidth="1" outlineLevel="1"/>
    <col min="8" max="9" width="14" style="43" customWidth="1" outlineLevel="1"/>
    <col min="10" max="11" width="30" style="32" customWidth="1"/>
    <col min="12" max="12" width="6.125" style="1" customWidth="1"/>
    <col min="13" max="16384" width="9" style="1"/>
  </cols>
  <sheetData>
    <row r="1" spans="2:11" x14ac:dyDescent="0.25">
      <c r="B1" s="90" t="s">
        <v>127</v>
      </c>
      <c r="C1" s="90" t="s">
        <v>127</v>
      </c>
      <c r="D1" s="90" t="s">
        <v>127</v>
      </c>
      <c r="E1" s="92" t="s">
        <v>127</v>
      </c>
      <c r="F1" s="91" t="s">
        <v>128</v>
      </c>
      <c r="G1" s="91" t="s">
        <v>128</v>
      </c>
      <c r="H1" s="91" t="s">
        <v>128</v>
      </c>
      <c r="I1" s="91" t="s">
        <v>128</v>
      </c>
      <c r="J1" s="105" t="s">
        <v>129</v>
      </c>
      <c r="K1" s="105" t="s">
        <v>129</v>
      </c>
    </row>
    <row r="2" spans="2:11" x14ac:dyDescent="0.25">
      <c r="B2" s="94" t="s">
        <v>114</v>
      </c>
      <c r="C2" s="98" t="s">
        <v>35</v>
      </c>
      <c r="D2" s="98" t="s">
        <v>36</v>
      </c>
      <c r="E2" s="108" t="s">
        <v>130</v>
      </c>
      <c r="F2" s="118" t="s">
        <v>37</v>
      </c>
      <c r="G2" s="119" t="s">
        <v>38</v>
      </c>
      <c r="H2" s="118" t="s">
        <v>39</v>
      </c>
      <c r="I2" s="118" t="s">
        <v>40</v>
      </c>
      <c r="J2" s="109" t="s">
        <v>115</v>
      </c>
      <c r="K2" s="109" t="s">
        <v>131</v>
      </c>
    </row>
    <row r="3" spans="2:11" x14ac:dyDescent="0.25">
      <c r="B3" s="188">
        <f>当日エビデンス!D4</f>
        <v>43618</v>
      </c>
      <c r="C3" s="191" t="s">
        <v>1</v>
      </c>
      <c r="D3" s="191" t="s">
        <v>22</v>
      </c>
      <c r="E3" s="190">
        <f>当日エビデンス!G34</f>
        <v>74000</v>
      </c>
      <c r="F3" s="121">
        <f>VLOOKUP(D3,仕訳マスタ!D:E,2,FALSE)</f>
        <v>31003</v>
      </c>
      <c r="G3" s="122" t="str">
        <f>VLOOKUP(D3,仕訳マスタ!D:F,3,FALSE)</f>
        <v xml:space="preserve">未収入金 </v>
      </c>
      <c r="H3" s="121">
        <f>VLOOKUP(D3,仕訳マスタ!D:G,4,FALSE)</f>
        <v>12001</v>
      </c>
      <c r="I3" s="121" t="str">
        <f>VLOOKUP(D3,仕訳マスタ!D:H,5,FALSE)</f>
        <v>事業収益</v>
      </c>
      <c r="J3" s="192" t="s">
        <v>118</v>
      </c>
      <c r="K3" s="192" t="s">
        <v>132</v>
      </c>
    </row>
    <row r="4" spans="2:11" x14ac:dyDescent="0.25">
      <c r="B4" s="189">
        <f>B3</f>
        <v>43618</v>
      </c>
      <c r="C4" s="191" t="s">
        <v>2</v>
      </c>
      <c r="D4" s="191" t="s">
        <v>10</v>
      </c>
      <c r="E4" s="190">
        <f>E3</f>
        <v>74000</v>
      </c>
      <c r="F4" s="121">
        <f>VLOOKUP(D4,仕訳マスタ!D:E,2,FALSE)</f>
        <v>31001</v>
      </c>
      <c r="G4" s="122" t="str">
        <f>VLOOKUP(D4,仕訳マスタ!D:F,3,FALSE)</f>
        <v xml:space="preserve">現金預金 </v>
      </c>
      <c r="H4" s="121">
        <f>VLOOKUP(D4,仕訳マスタ!D:G,4,FALSE)</f>
        <v>31003</v>
      </c>
      <c r="I4" s="121" t="str">
        <f>VLOOKUP(D4,仕訳マスタ!D:H,5,FALSE)</f>
        <v xml:space="preserve">未収入金 </v>
      </c>
      <c r="J4" s="192" t="s">
        <v>118</v>
      </c>
      <c r="K4" s="192" t="s">
        <v>132</v>
      </c>
    </row>
    <row r="5" spans="2:11" x14ac:dyDescent="0.25">
      <c r="B5" s="189">
        <f>B4</f>
        <v>43618</v>
      </c>
      <c r="C5" s="191" t="s">
        <v>1</v>
      </c>
      <c r="D5" s="191" t="s">
        <v>26</v>
      </c>
      <c r="E5" s="190">
        <f>当日エビデンス!H34</f>
        <v>30000</v>
      </c>
      <c r="F5" s="121">
        <f>VLOOKUP(D5,仕訳マスタ!D:E,2,FALSE)</f>
        <v>31003</v>
      </c>
      <c r="G5" s="122" t="str">
        <f>VLOOKUP(D5,仕訳マスタ!D:F,3,FALSE)</f>
        <v xml:space="preserve">未収入金 </v>
      </c>
      <c r="H5" s="121">
        <f>VLOOKUP(D5,仕訳マスタ!D:G,4,FALSE)</f>
        <v>12002</v>
      </c>
      <c r="I5" s="121" t="str">
        <f>VLOOKUP(D5,仕訳マスタ!D:H,5,FALSE)</f>
        <v>受取寄付金</v>
      </c>
      <c r="J5" s="192" t="s">
        <v>61</v>
      </c>
      <c r="K5" s="192" t="s">
        <v>132</v>
      </c>
    </row>
    <row r="6" spans="2:11" x14ac:dyDescent="0.25">
      <c r="B6" s="189">
        <f>B5</f>
        <v>43618</v>
      </c>
      <c r="C6" s="191" t="s">
        <v>2</v>
      </c>
      <c r="D6" s="191" t="s">
        <v>10</v>
      </c>
      <c r="E6" s="190">
        <f>E5</f>
        <v>30000</v>
      </c>
      <c r="F6" s="121">
        <f>VLOOKUP(D6,仕訳マスタ!D:E,2,FALSE)</f>
        <v>31001</v>
      </c>
      <c r="G6" s="122" t="str">
        <f>VLOOKUP(D6,仕訳マスタ!D:F,3,FALSE)</f>
        <v xml:space="preserve">現金預金 </v>
      </c>
      <c r="H6" s="121">
        <f>VLOOKUP(D6,仕訳マスタ!D:G,4,FALSE)</f>
        <v>31003</v>
      </c>
      <c r="I6" s="121" t="str">
        <f>VLOOKUP(D6,仕訳マスタ!D:H,5,FALSE)</f>
        <v xml:space="preserve">未収入金 </v>
      </c>
      <c r="J6" s="192" t="s">
        <v>61</v>
      </c>
      <c r="K6" s="192" t="s">
        <v>132</v>
      </c>
    </row>
    <row r="7" spans="2:11" x14ac:dyDescent="0.25">
      <c r="B7" s="189">
        <f t="shared" ref="B7:B14" si="0">B6</f>
        <v>43618</v>
      </c>
      <c r="C7" s="191" t="s">
        <v>3</v>
      </c>
      <c r="D7" s="191" t="s">
        <v>11</v>
      </c>
      <c r="E7" s="190">
        <f>当日エビデンス!I34</f>
        <v>12000</v>
      </c>
      <c r="F7" s="121">
        <f>VLOOKUP(D7,仕訳マスタ!D:E,2,FALSE)</f>
        <v>31002</v>
      </c>
      <c r="G7" s="122" t="str">
        <f>VLOOKUP(D7,仕訳マスタ!D:F,3,FALSE)</f>
        <v>前払金</v>
      </c>
      <c r="H7" s="121">
        <f>VLOOKUP(D7,仕訳マスタ!D:G,4,FALSE)</f>
        <v>31001</v>
      </c>
      <c r="I7" s="121" t="str">
        <f>VLOOKUP(D7,仕訳マスタ!D:H,5,FALSE)</f>
        <v xml:space="preserve">現金預金 </v>
      </c>
      <c r="J7" s="192" t="s">
        <v>121</v>
      </c>
      <c r="K7" s="192" t="s">
        <v>132</v>
      </c>
    </row>
    <row r="8" spans="2:11" x14ac:dyDescent="0.25">
      <c r="B8" s="189">
        <f t="shared" si="0"/>
        <v>43618</v>
      </c>
      <c r="C8" s="191" t="s">
        <v>4</v>
      </c>
      <c r="D8" s="191" t="s">
        <v>27</v>
      </c>
      <c r="E8" s="190">
        <f t="shared" ref="E8:E12" si="1">E7</f>
        <v>12000</v>
      </c>
      <c r="F8" s="121">
        <f>VLOOKUP(D8,仕訳マスタ!D:E,2,FALSE)</f>
        <v>21004</v>
      </c>
      <c r="G8" s="122" t="str">
        <f>VLOOKUP(D8,仕訳マスタ!D:F,3,FALSE)</f>
        <v>賃借料</v>
      </c>
      <c r="H8" s="121">
        <f>VLOOKUP(D8,仕訳マスタ!D:G,4,FALSE)</f>
        <v>31002</v>
      </c>
      <c r="I8" s="121" t="str">
        <f>VLOOKUP(D8,仕訳マスタ!D:H,5,FALSE)</f>
        <v>前払金</v>
      </c>
      <c r="J8" s="192" t="s">
        <v>121</v>
      </c>
      <c r="K8" s="192" t="s">
        <v>132</v>
      </c>
    </row>
    <row r="9" spans="2:11" x14ac:dyDescent="0.25">
      <c r="B9" s="189">
        <f t="shared" si="0"/>
        <v>43618</v>
      </c>
      <c r="C9" s="191" t="s">
        <v>3</v>
      </c>
      <c r="D9" s="191" t="s">
        <v>11</v>
      </c>
      <c r="E9" s="190">
        <f>当日エビデンス!K34+当日エビデンス!L34</f>
        <v>24000</v>
      </c>
      <c r="F9" s="121">
        <f>VLOOKUP(D9,仕訳マスタ!D:E,2,FALSE)</f>
        <v>31002</v>
      </c>
      <c r="G9" s="122" t="str">
        <f>VLOOKUP(D9,仕訳マスタ!D:F,3,FALSE)</f>
        <v>前払金</v>
      </c>
      <c r="H9" s="121">
        <f>VLOOKUP(D9,仕訳マスタ!D:G,4,FALSE)</f>
        <v>31001</v>
      </c>
      <c r="I9" s="121" t="str">
        <f>VLOOKUP(D9,仕訳マスタ!D:H,5,FALSE)</f>
        <v xml:space="preserve">現金預金 </v>
      </c>
      <c r="J9" s="192" t="s">
        <v>122</v>
      </c>
      <c r="K9" s="192" t="s">
        <v>132</v>
      </c>
    </row>
    <row r="10" spans="2:11" x14ac:dyDescent="0.25">
      <c r="B10" s="189">
        <f t="shared" si="0"/>
        <v>43618</v>
      </c>
      <c r="C10" s="191" t="s">
        <v>4</v>
      </c>
      <c r="D10" s="191" t="s">
        <v>23</v>
      </c>
      <c r="E10" s="190">
        <f t="shared" si="1"/>
        <v>24000</v>
      </c>
      <c r="F10" s="121">
        <f>VLOOKUP(D10,仕訳マスタ!D:E,2,FALSE)</f>
        <v>21003</v>
      </c>
      <c r="G10" s="122" t="str">
        <f>VLOOKUP(D10,仕訳マスタ!D:F,3,FALSE)</f>
        <v>旅費交通費</v>
      </c>
      <c r="H10" s="121">
        <f>VLOOKUP(D10,仕訳マスタ!D:G,4,FALSE)</f>
        <v>31002</v>
      </c>
      <c r="I10" s="121" t="str">
        <f>VLOOKUP(D10,仕訳マスタ!D:H,5,FALSE)</f>
        <v>前払金</v>
      </c>
      <c r="J10" s="192" t="s">
        <v>122</v>
      </c>
      <c r="K10" s="192" t="s">
        <v>132</v>
      </c>
    </row>
    <row r="11" spans="2:11" x14ac:dyDescent="0.25">
      <c r="B11" s="189">
        <f t="shared" si="0"/>
        <v>43618</v>
      </c>
      <c r="C11" s="191" t="s">
        <v>3</v>
      </c>
      <c r="D11" s="191" t="s">
        <v>11</v>
      </c>
      <c r="E11" s="190">
        <f>当日エビデンス!J34</f>
        <v>35000</v>
      </c>
      <c r="F11" s="121">
        <f>VLOOKUP(D11,仕訳マスタ!D:E,2,FALSE)</f>
        <v>31002</v>
      </c>
      <c r="G11" s="122" t="str">
        <f>VLOOKUP(D11,仕訳マスタ!D:F,3,FALSE)</f>
        <v>前払金</v>
      </c>
      <c r="H11" s="121">
        <f>VLOOKUP(D11,仕訳マスタ!D:G,4,FALSE)</f>
        <v>31001</v>
      </c>
      <c r="I11" s="121" t="str">
        <f>VLOOKUP(D11,仕訳マスタ!D:H,5,FALSE)</f>
        <v xml:space="preserve">現金預金 </v>
      </c>
      <c r="J11" s="192" t="s">
        <v>123</v>
      </c>
      <c r="K11" s="192" t="s">
        <v>132</v>
      </c>
    </row>
    <row r="12" spans="2:11" x14ac:dyDescent="0.25">
      <c r="B12" s="189">
        <f t="shared" si="0"/>
        <v>43618</v>
      </c>
      <c r="C12" s="191" t="s">
        <v>4</v>
      </c>
      <c r="D12" s="191" t="s">
        <v>32</v>
      </c>
      <c r="E12" s="190">
        <f t="shared" si="1"/>
        <v>35000</v>
      </c>
      <c r="F12" s="121">
        <f>VLOOKUP(D12,仕訳マスタ!D:E,2,FALSE)</f>
        <v>21007</v>
      </c>
      <c r="G12" s="122" t="str">
        <f>VLOOKUP(D12,仕訳マスタ!D:F,3,FALSE)</f>
        <v>委託費</v>
      </c>
      <c r="H12" s="121">
        <f>VLOOKUP(D12,仕訳マスタ!D:G,4,FALSE)</f>
        <v>31002</v>
      </c>
      <c r="I12" s="121" t="str">
        <f>VLOOKUP(D12,仕訳マスタ!D:H,5,FALSE)</f>
        <v>前払金</v>
      </c>
      <c r="J12" s="192" t="s">
        <v>123</v>
      </c>
      <c r="K12" s="192" t="s">
        <v>132</v>
      </c>
    </row>
    <row r="13" spans="2:11" x14ac:dyDescent="0.25">
      <c r="B13" s="189">
        <f t="shared" si="0"/>
        <v>43618</v>
      </c>
      <c r="C13" s="191" t="s">
        <v>3</v>
      </c>
      <c r="D13" s="191" t="s">
        <v>11</v>
      </c>
      <c r="E13" s="110">
        <v>28000</v>
      </c>
      <c r="F13" s="121">
        <f>VLOOKUP(D13,仕訳マスタ!D:E,2,FALSE)</f>
        <v>31002</v>
      </c>
      <c r="G13" s="122" t="str">
        <f>VLOOKUP(D13,仕訳マスタ!D:F,3,FALSE)</f>
        <v>前払金</v>
      </c>
      <c r="H13" s="121">
        <f>VLOOKUP(D13,仕訳マスタ!D:G,4,FALSE)</f>
        <v>31001</v>
      </c>
      <c r="I13" s="121" t="str">
        <f>VLOOKUP(D13,仕訳マスタ!D:H,5,FALSE)</f>
        <v xml:space="preserve">現金預金 </v>
      </c>
      <c r="J13" s="192" t="s">
        <v>126</v>
      </c>
      <c r="K13" s="192" t="s">
        <v>133</v>
      </c>
    </row>
    <row r="14" spans="2:11" x14ac:dyDescent="0.25">
      <c r="B14" s="189">
        <f t="shared" si="0"/>
        <v>43618</v>
      </c>
      <c r="C14" s="191" t="s">
        <v>4</v>
      </c>
      <c r="D14" s="191" t="s">
        <v>27</v>
      </c>
      <c r="E14" s="190">
        <f t="shared" ref="E14:E16" si="2">E13</f>
        <v>28000</v>
      </c>
      <c r="F14" s="121">
        <f>VLOOKUP(D14,仕訳マスタ!D:E,2,FALSE)</f>
        <v>21004</v>
      </c>
      <c r="G14" s="122" t="str">
        <f>VLOOKUP(D14,仕訳マスタ!D:F,3,FALSE)</f>
        <v>賃借料</v>
      </c>
      <c r="H14" s="121">
        <f>VLOOKUP(D14,仕訳マスタ!D:G,4,FALSE)</f>
        <v>31002</v>
      </c>
      <c r="I14" s="121" t="str">
        <f>VLOOKUP(D14,仕訳マスタ!D:H,5,FALSE)</f>
        <v>前払金</v>
      </c>
      <c r="J14" s="192" t="s">
        <v>126</v>
      </c>
      <c r="K14" s="192" t="s">
        <v>133</v>
      </c>
    </row>
    <row r="15" spans="2:11" x14ac:dyDescent="0.25">
      <c r="B15" s="189">
        <f t="shared" ref="B15:B20" si="3">B14</f>
        <v>43618</v>
      </c>
      <c r="C15" s="191" t="s">
        <v>3</v>
      </c>
      <c r="D15" s="191" t="s">
        <v>11</v>
      </c>
      <c r="E15" s="110">
        <v>1200</v>
      </c>
      <c r="F15" s="121">
        <f>VLOOKUP(D15,仕訳マスタ!D:E,2,FALSE)</f>
        <v>31002</v>
      </c>
      <c r="G15" s="122" t="str">
        <f>VLOOKUP(D15,仕訳マスタ!D:F,3,FALSE)</f>
        <v>前払金</v>
      </c>
      <c r="H15" s="121">
        <f>VLOOKUP(D15,仕訳マスタ!D:G,4,FALSE)</f>
        <v>31001</v>
      </c>
      <c r="I15" s="121" t="str">
        <f>VLOOKUP(D15,仕訳マスタ!D:H,5,FALSE)</f>
        <v xml:space="preserve">現金預金 </v>
      </c>
      <c r="J15" s="192" t="s">
        <v>125</v>
      </c>
      <c r="K15" s="192" t="s">
        <v>133</v>
      </c>
    </row>
    <row r="16" spans="2:11" x14ac:dyDescent="0.25">
      <c r="B16" s="189">
        <f t="shared" si="3"/>
        <v>43618</v>
      </c>
      <c r="C16" s="191" t="s">
        <v>4</v>
      </c>
      <c r="D16" s="191" t="s">
        <v>31</v>
      </c>
      <c r="E16" s="190">
        <f t="shared" si="2"/>
        <v>1200</v>
      </c>
      <c r="F16" s="121">
        <f>VLOOKUP(D16,仕訳マスタ!D:E,2,FALSE)</f>
        <v>21006</v>
      </c>
      <c r="G16" s="122" t="str">
        <f>VLOOKUP(D16,仕訳マスタ!D:F,3,FALSE)</f>
        <v>消耗品費</v>
      </c>
      <c r="H16" s="121">
        <f>VLOOKUP(D16,仕訳マスタ!D:G,4,FALSE)</f>
        <v>31002</v>
      </c>
      <c r="I16" s="121" t="str">
        <f>VLOOKUP(D16,仕訳マスタ!D:H,5,FALSE)</f>
        <v>前払金</v>
      </c>
      <c r="J16" s="192" t="s">
        <v>125</v>
      </c>
      <c r="K16" s="192" t="s">
        <v>133</v>
      </c>
    </row>
    <row r="17" spans="1:11" x14ac:dyDescent="0.25">
      <c r="B17" s="189">
        <f t="shared" si="3"/>
        <v>43618</v>
      </c>
      <c r="C17" s="191" t="s">
        <v>3</v>
      </c>
      <c r="D17" s="191" t="s">
        <v>11</v>
      </c>
      <c r="E17" s="110">
        <v>480</v>
      </c>
      <c r="F17" s="121">
        <f>VLOOKUP(D17,仕訳マスタ!D:E,2,FALSE)</f>
        <v>31002</v>
      </c>
      <c r="G17" s="122" t="str">
        <f>VLOOKUP(D17,仕訳マスタ!D:F,3,FALSE)</f>
        <v>前払金</v>
      </c>
      <c r="H17" s="121">
        <f>VLOOKUP(D17,仕訳マスタ!D:G,4,FALSE)</f>
        <v>31001</v>
      </c>
      <c r="I17" s="121" t="str">
        <f>VLOOKUP(D17,仕訳マスタ!D:H,5,FALSE)</f>
        <v xml:space="preserve">現金預金 </v>
      </c>
      <c r="J17" s="192" t="s">
        <v>124</v>
      </c>
      <c r="K17" s="192" t="s">
        <v>133</v>
      </c>
    </row>
    <row r="18" spans="1:11" x14ac:dyDescent="0.25">
      <c r="B18" s="189">
        <f t="shared" si="3"/>
        <v>43618</v>
      </c>
      <c r="C18" s="191" t="s">
        <v>4</v>
      </c>
      <c r="D18" s="191" t="s">
        <v>31</v>
      </c>
      <c r="E18" s="190">
        <f>E17</f>
        <v>480</v>
      </c>
      <c r="F18" s="121">
        <f>VLOOKUP(D18,仕訳マスタ!D:E,2,FALSE)</f>
        <v>21006</v>
      </c>
      <c r="G18" s="122" t="str">
        <f>VLOOKUP(D18,仕訳マスタ!D:F,3,FALSE)</f>
        <v>消耗品費</v>
      </c>
      <c r="H18" s="121">
        <f>VLOOKUP(D18,仕訳マスタ!D:G,4,FALSE)</f>
        <v>31002</v>
      </c>
      <c r="I18" s="121" t="str">
        <f>VLOOKUP(D18,仕訳マスタ!D:H,5,FALSE)</f>
        <v>前払金</v>
      </c>
      <c r="J18" s="192" t="s">
        <v>124</v>
      </c>
      <c r="K18" s="192" t="s">
        <v>133</v>
      </c>
    </row>
    <row r="19" spans="1:11" s="117" customFormat="1" x14ac:dyDescent="0.25">
      <c r="A19" s="123"/>
      <c r="B19" s="189">
        <f t="shared" si="3"/>
        <v>43618</v>
      </c>
      <c r="C19" s="191" t="s">
        <v>5</v>
      </c>
      <c r="D19" s="191" t="s">
        <v>13</v>
      </c>
      <c r="E19" s="110">
        <v>2120</v>
      </c>
      <c r="F19" s="124">
        <f>VLOOKUP(D19,仕訳マスタ!D:E,2,FALSE)</f>
        <v>31002</v>
      </c>
      <c r="G19" s="125" t="str">
        <f>VLOOKUP(D19,仕訳マスタ!D:F,3,FALSE)</f>
        <v>前払金</v>
      </c>
      <c r="H19" s="124">
        <f>VLOOKUP(D19,仕訳マスタ!D:G,4,FALSE)</f>
        <v>31001</v>
      </c>
      <c r="I19" s="124" t="str">
        <f>VLOOKUP(D19,仕訳マスタ!D:H,5,FALSE)</f>
        <v xml:space="preserve">現金預金 </v>
      </c>
      <c r="J19" s="192" t="s">
        <v>94</v>
      </c>
      <c r="K19" s="192" t="s">
        <v>133</v>
      </c>
    </row>
    <row r="20" spans="1:11" s="117" customFormat="1" x14ac:dyDescent="0.25">
      <c r="A20" s="123"/>
      <c r="B20" s="189">
        <f t="shared" si="3"/>
        <v>43618</v>
      </c>
      <c r="C20" s="191" t="s">
        <v>6</v>
      </c>
      <c r="D20" s="191" t="s">
        <v>14</v>
      </c>
      <c r="E20" s="190">
        <f>E19</f>
        <v>2120</v>
      </c>
      <c r="F20" s="124">
        <f>VLOOKUP(D20,仕訳マスタ!D:E,2,FALSE)</f>
        <v>22001</v>
      </c>
      <c r="G20" s="125" t="str">
        <f>VLOOKUP(D20,仕訳マスタ!D:F,3,FALSE)</f>
        <v xml:space="preserve">支払保険料 </v>
      </c>
      <c r="H20" s="124">
        <f>VLOOKUP(D20,仕訳マスタ!D:G,4,FALSE)</f>
        <v>31002</v>
      </c>
      <c r="I20" s="124" t="str">
        <f>VLOOKUP(D20,仕訳マスタ!D:H,5,FALSE)</f>
        <v>前払金</v>
      </c>
      <c r="J20" s="192" t="s">
        <v>94</v>
      </c>
      <c r="K20" s="192" t="s">
        <v>133</v>
      </c>
    </row>
    <row r="21" spans="1:11" s="117" customFormat="1" x14ac:dyDescent="0.25">
      <c r="A21" s="123"/>
      <c r="B21" s="106"/>
      <c r="C21" s="120" t="s">
        <v>0</v>
      </c>
      <c r="D21" s="120" t="s">
        <v>0</v>
      </c>
      <c r="E21" s="110"/>
      <c r="F21" s="124" t="str">
        <f>VLOOKUP(D21,仕訳マスタ!D:E,2,FALSE)</f>
        <v>―</v>
      </c>
      <c r="G21" s="125" t="str">
        <f>VLOOKUP(D21,仕訳マスタ!D:F,3,FALSE)</f>
        <v>【仕訳未選択】</v>
      </c>
      <c r="H21" s="124" t="str">
        <f>VLOOKUP(D21,仕訳マスタ!D:G,4,FALSE)</f>
        <v>―</v>
      </c>
      <c r="I21" s="124" t="str">
        <f>VLOOKUP(D21,仕訳マスタ!D:H,5,FALSE)</f>
        <v>【仕訳未選択】</v>
      </c>
      <c r="J21" s="62"/>
      <c r="K21" s="62"/>
    </row>
    <row r="22" spans="1:11" x14ac:dyDescent="0.25">
      <c r="B22" s="100"/>
      <c r="C22" s="120" t="s">
        <v>0</v>
      </c>
      <c r="D22" s="120" t="s">
        <v>0</v>
      </c>
      <c r="E22" s="110"/>
      <c r="F22" s="121" t="str">
        <f>VLOOKUP(D22,仕訳マスタ!D:E,2,FALSE)</f>
        <v>―</v>
      </c>
      <c r="G22" s="122" t="str">
        <f>VLOOKUP(D22,仕訳マスタ!D:F,3,FALSE)</f>
        <v>【仕訳未選択】</v>
      </c>
      <c r="H22" s="121" t="str">
        <f>VLOOKUP(D22,仕訳マスタ!D:G,4,FALSE)</f>
        <v>―</v>
      </c>
      <c r="I22" s="121" t="str">
        <f>VLOOKUP(D22,仕訳マスタ!D:H,5,FALSE)</f>
        <v>【仕訳未選択】</v>
      </c>
      <c r="J22" s="62"/>
      <c r="K22" s="62"/>
    </row>
    <row r="23" spans="1:11" x14ac:dyDescent="0.25">
      <c r="B23" s="106"/>
      <c r="C23" s="120" t="s">
        <v>0</v>
      </c>
      <c r="D23" s="120" t="s">
        <v>0</v>
      </c>
      <c r="E23" s="110"/>
      <c r="F23" s="121" t="str">
        <f>VLOOKUP(D23,仕訳マスタ!D:E,2,FALSE)</f>
        <v>―</v>
      </c>
      <c r="G23" s="122" t="str">
        <f>VLOOKUP(D23,仕訳マスタ!D:F,3,FALSE)</f>
        <v>【仕訳未選択】</v>
      </c>
      <c r="H23" s="121" t="str">
        <f>VLOOKUP(D23,仕訳マスタ!D:G,4,FALSE)</f>
        <v>―</v>
      </c>
      <c r="I23" s="121" t="str">
        <f>VLOOKUP(D23,仕訳マスタ!D:H,5,FALSE)</f>
        <v>【仕訳未選択】</v>
      </c>
      <c r="J23" s="62"/>
      <c r="K23" s="62"/>
    </row>
    <row r="24" spans="1:11" x14ac:dyDescent="0.25">
      <c r="B24" s="100"/>
      <c r="C24" s="120" t="s">
        <v>0</v>
      </c>
      <c r="D24" s="120" t="s">
        <v>0</v>
      </c>
      <c r="E24" s="110"/>
      <c r="F24" s="121" t="str">
        <f>VLOOKUP(D24,仕訳マスタ!D:E,2,FALSE)</f>
        <v>―</v>
      </c>
      <c r="G24" s="122" t="str">
        <f>VLOOKUP(D24,仕訳マスタ!D:F,3,FALSE)</f>
        <v>【仕訳未選択】</v>
      </c>
      <c r="H24" s="121" t="str">
        <f>VLOOKUP(D24,仕訳マスタ!D:G,4,FALSE)</f>
        <v>―</v>
      </c>
      <c r="I24" s="121" t="str">
        <f>VLOOKUP(D24,仕訳マスタ!D:H,5,FALSE)</f>
        <v>【仕訳未選択】</v>
      </c>
      <c r="J24" s="62"/>
      <c r="K24" s="62"/>
    </row>
    <row r="25" spans="1:11" x14ac:dyDescent="0.25">
      <c r="B25" s="106"/>
      <c r="C25" s="120" t="s">
        <v>0</v>
      </c>
      <c r="D25" s="120" t="s">
        <v>0</v>
      </c>
      <c r="E25" s="110"/>
      <c r="F25" s="121" t="str">
        <f>VLOOKUP(D25,仕訳マスタ!D:E,2,FALSE)</f>
        <v>―</v>
      </c>
      <c r="G25" s="122" t="str">
        <f>VLOOKUP(D25,仕訳マスタ!D:F,3,FALSE)</f>
        <v>【仕訳未選択】</v>
      </c>
      <c r="H25" s="121" t="str">
        <f>VLOOKUP(D25,仕訳マスタ!D:G,4,FALSE)</f>
        <v>―</v>
      </c>
      <c r="I25" s="121" t="str">
        <f>VLOOKUP(D25,仕訳マスタ!D:H,5,FALSE)</f>
        <v>【仕訳未選択】</v>
      </c>
      <c r="J25" s="62"/>
      <c r="K25" s="62"/>
    </row>
    <row r="26" spans="1:11" x14ac:dyDescent="0.25">
      <c r="B26" s="106"/>
      <c r="C26" s="120" t="s">
        <v>0</v>
      </c>
      <c r="D26" s="120" t="s">
        <v>0</v>
      </c>
      <c r="E26" s="110"/>
      <c r="F26" s="121" t="str">
        <f>VLOOKUP(D26,仕訳マスタ!D:E,2,FALSE)</f>
        <v>―</v>
      </c>
      <c r="G26" s="122" t="str">
        <f>VLOOKUP(D26,仕訳マスタ!D:F,3,FALSE)</f>
        <v>【仕訳未選択】</v>
      </c>
      <c r="H26" s="121" t="str">
        <f>VLOOKUP(D26,仕訳マスタ!D:G,4,FALSE)</f>
        <v>―</v>
      </c>
      <c r="I26" s="121" t="str">
        <f>VLOOKUP(D26,仕訳マスタ!D:H,5,FALSE)</f>
        <v>【仕訳未選択】</v>
      </c>
      <c r="J26" s="62"/>
      <c r="K26" s="62"/>
    </row>
    <row r="27" spans="1:11" x14ac:dyDescent="0.25">
      <c r="B27" s="106"/>
      <c r="C27" s="120" t="s">
        <v>0</v>
      </c>
      <c r="D27" s="120" t="s">
        <v>0</v>
      </c>
      <c r="E27" s="110"/>
      <c r="F27" s="121" t="str">
        <f>VLOOKUP(D27,仕訳マスタ!D:E,2,FALSE)</f>
        <v>―</v>
      </c>
      <c r="G27" s="122" t="str">
        <f>VLOOKUP(D27,仕訳マスタ!D:F,3,FALSE)</f>
        <v>【仕訳未選択】</v>
      </c>
      <c r="H27" s="121" t="str">
        <f>VLOOKUP(D27,仕訳マスタ!D:G,4,FALSE)</f>
        <v>―</v>
      </c>
      <c r="I27" s="121" t="str">
        <f>VLOOKUP(D27,仕訳マスタ!D:H,5,FALSE)</f>
        <v>【仕訳未選択】</v>
      </c>
      <c r="J27" s="62"/>
      <c r="K27" s="62"/>
    </row>
    <row r="28" spans="1:11" x14ac:dyDescent="0.25">
      <c r="B28" s="106"/>
      <c r="C28" s="120" t="s">
        <v>0</v>
      </c>
      <c r="D28" s="120" t="s">
        <v>0</v>
      </c>
      <c r="E28" s="110"/>
      <c r="F28" s="121" t="str">
        <f>VLOOKUP(D28,仕訳マスタ!D:E,2,FALSE)</f>
        <v>―</v>
      </c>
      <c r="G28" s="122" t="str">
        <f>VLOOKUP(D28,仕訳マスタ!D:F,3,FALSE)</f>
        <v>【仕訳未選択】</v>
      </c>
      <c r="H28" s="121" t="str">
        <f>VLOOKUP(D28,仕訳マスタ!D:G,4,FALSE)</f>
        <v>―</v>
      </c>
      <c r="I28" s="121" t="str">
        <f>VLOOKUP(D28,仕訳マスタ!D:H,5,FALSE)</f>
        <v>【仕訳未選択】</v>
      </c>
      <c r="J28" s="62"/>
      <c r="K28" s="62"/>
    </row>
    <row r="29" spans="1:11" x14ac:dyDescent="0.25">
      <c r="B29" s="106"/>
      <c r="C29" s="120" t="s">
        <v>0</v>
      </c>
      <c r="D29" s="120" t="s">
        <v>0</v>
      </c>
      <c r="E29" s="110"/>
      <c r="F29" s="121" t="str">
        <f>VLOOKUP(D29,仕訳マスタ!D:E,2,FALSE)</f>
        <v>―</v>
      </c>
      <c r="G29" s="122" t="str">
        <f>VLOOKUP(D29,仕訳マスタ!D:F,3,FALSE)</f>
        <v>【仕訳未選択】</v>
      </c>
      <c r="H29" s="121" t="str">
        <f>VLOOKUP(D29,仕訳マスタ!D:G,4,FALSE)</f>
        <v>―</v>
      </c>
      <c r="I29" s="121" t="str">
        <f>VLOOKUP(D29,仕訳マスタ!D:H,5,FALSE)</f>
        <v>【仕訳未選択】</v>
      </c>
      <c r="J29" s="62"/>
      <c r="K29" s="62"/>
    </row>
    <row r="30" spans="1:11" x14ac:dyDescent="0.25">
      <c r="B30" s="106"/>
      <c r="C30" s="120" t="s">
        <v>0</v>
      </c>
      <c r="D30" s="120" t="s">
        <v>0</v>
      </c>
      <c r="E30" s="110"/>
      <c r="F30" s="121" t="str">
        <f>VLOOKUP(D30,仕訳マスタ!D:E,2,FALSE)</f>
        <v>―</v>
      </c>
      <c r="G30" s="122" t="str">
        <f>VLOOKUP(D30,仕訳マスタ!D:F,3,FALSE)</f>
        <v>【仕訳未選択】</v>
      </c>
      <c r="H30" s="121" t="str">
        <f>VLOOKUP(D30,仕訳マスタ!D:G,4,FALSE)</f>
        <v>―</v>
      </c>
      <c r="I30" s="121" t="str">
        <f>VLOOKUP(D30,仕訳マスタ!D:H,5,FALSE)</f>
        <v>【仕訳未選択】</v>
      </c>
      <c r="J30" s="62"/>
      <c r="K30" s="62"/>
    </row>
    <row r="31" spans="1:11" x14ac:dyDescent="0.25">
      <c r="B31" s="106"/>
      <c r="C31" s="120" t="s">
        <v>0</v>
      </c>
      <c r="D31" s="120" t="s">
        <v>0</v>
      </c>
      <c r="E31" s="110"/>
      <c r="F31" s="121" t="str">
        <f>VLOOKUP(D31,仕訳マスタ!D:E,2,FALSE)</f>
        <v>―</v>
      </c>
      <c r="G31" s="122" t="str">
        <f>VLOOKUP(D31,仕訳マスタ!D:F,3,FALSE)</f>
        <v>【仕訳未選択】</v>
      </c>
      <c r="H31" s="121" t="str">
        <f>VLOOKUP(D31,仕訳マスタ!D:G,4,FALSE)</f>
        <v>―</v>
      </c>
      <c r="I31" s="121" t="str">
        <f>VLOOKUP(D31,仕訳マスタ!D:H,5,FALSE)</f>
        <v>【仕訳未選択】</v>
      </c>
      <c r="J31" s="62"/>
      <c r="K31" s="62"/>
    </row>
    <row r="32" spans="1:11" x14ac:dyDescent="0.25">
      <c r="B32" s="106"/>
      <c r="C32" s="120" t="s">
        <v>0</v>
      </c>
      <c r="D32" s="120" t="s">
        <v>0</v>
      </c>
      <c r="E32" s="110"/>
      <c r="F32" s="121" t="str">
        <f>VLOOKUP(D32,仕訳マスタ!D:E,2,FALSE)</f>
        <v>―</v>
      </c>
      <c r="G32" s="122" t="str">
        <f>VLOOKUP(D32,仕訳マスタ!D:F,3,FALSE)</f>
        <v>【仕訳未選択】</v>
      </c>
      <c r="H32" s="121" t="str">
        <f>VLOOKUP(D32,仕訳マスタ!D:G,4,FALSE)</f>
        <v>―</v>
      </c>
      <c r="I32" s="121" t="str">
        <f>VLOOKUP(D32,仕訳マスタ!D:H,5,FALSE)</f>
        <v>【仕訳未選択】</v>
      </c>
      <c r="J32" s="62"/>
      <c r="K32" s="62"/>
    </row>
    <row r="33" spans="2:11" x14ac:dyDescent="0.25">
      <c r="B33" s="106"/>
      <c r="C33" s="120" t="s">
        <v>0</v>
      </c>
      <c r="D33" s="120" t="s">
        <v>0</v>
      </c>
      <c r="E33" s="110"/>
      <c r="F33" s="121" t="str">
        <f>VLOOKUP(D33,仕訳マスタ!D:E,2,FALSE)</f>
        <v>―</v>
      </c>
      <c r="G33" s="122" t="str">
        <f>VLOOKUP(D33,仕訳マスタ!D:F,3,FALSE)</f>
        <v>【仕訳未選択】</v>
      </c>
      <c r="H33" s="121" t="str">
        <f>VLOOKUP(D33,仕訳マスタ!D:G,4,FALSE)</f>
        <v>―</v>
      </c>
      <c r="I33" s="121" t="str">
        <f>VLOOKUP(D33,仕訳マスタ!D:H,5,FALSE)</f>
        <v>【仕訳未選択】</v>
      </c>
      <c r="J33" s="62"/>
      <c r="K33" s="62"/>
    </row>
    <row r="34" spans="2:11" x14ac:dyDescent="0.25">
      <c r="B34" s="100"/>
      <c r="C34" s="120" t="s">
        <v>0</v>
      </c>
      <c r="D34" s="120" t="s">
        <v>0</v>
      </c>
      <c r="E34" s="110"/>
      <c r="F34" s="121" t="str">
        <f>VLOOKUP(D34,仕訳マスタ!D:E,2,FALSE)</f>
        <v>―</v>
      </c>
      <c r="G34" s="122" t="str">
        <f>VLOOKUP(D34,仕訳マスタ!D:F,3,FALSE)</f>
        <v>【仕訳未選択】</v>
      </c>
      <c r="H34" s="121" t="str">
        <f>VLOOKUP(D34,仕訳マスタ!D:G,4,FALSE)</f>
        <v>―</v>
      </c>
      <c r="I34" s="121" t="str">
        <f>VLOOKUP(D34,仕訳マスタ!D:H,5,FALSE)</f>
        <v>【仕訳未選択】</v>
      </c>
      <c r="J34" s="62"/>
      <c r="K34" s="62"/>
    </row>
    <row r="35" spans="2:11" x14ac:dyDescent="0.25">
      <c r="B35" s="106"/>
      <c r="C35" s="120" t="s">
        <v>0</v>
      </c>
      <c r="D35" s="120" t="s">
        <v>0</v>
      </c>
      <c r="E35" s="110"/>
      <c r="F35" s="121" t="str">
        <f>VLOOKUP(D35,仕訳マスタ!D:E,2,FALSE)</f>
        <v>―</v>
      </c>
      <c r="G35" s="122" t="str">
        <f>VLOOKUP(D35,仕訳マスタ!D:F,3,FALSE)</f>
        <v>【仕訳未選択】</v>
      </c>
      <c r="H35" s="121" t="str">
        <f>VLOOKUP(D35,仕訳マスタ!D:G,4,FALSE)</f>
        <v>―</v>
      </c>
      <c r="I35" s="121" t="str">
        <f>VLOOKUP(D35,仕訳マスタ!D:H,5,FALSE)</f>
        <v>【仕訳未選択】</v>
      </c>
      <c r="J35" s="62"/>
      <c r="K35" s="62"/>
    </row>
    <row r="36" spans="2:11" x14ac:dyDescent="0.25">
      <c r="B36" s="100"/>
      <c r="C36" s="120" t="s">
        <v>0</v>
      </c>
      <c r="D36" s="120" t="s">
        <v>0</v>
      </c>
      <c r="E36" s="110"/>
      <c r="F36" s="121" t="str">
        <f>VLOOKUP(D36,仕訳マスタ!D:E,2,FALSE)</f>
        <v>―</v>
      </c>
      <c r="G36" s="122" t="str">
        <f>VLOOKUP(D36,仕訳マスタ!D:F,3,FALSE)</f>
        <v>【仕訳未選択】</v>
      </c>
      <c r="H36" s="121" t="str">
        <f>VLOOKUP(D36,仕訳マスタ!D:G,4,FALSE)</f>
        <v>―</v>
      </c>
      <c r="I36" s="121" t="str">
        <f>VLOOKUP(D36,仕訳マスタ!D:H,5,FALSE)</f>
        <v>【仕訳未選択】</v>
      </c>
      <c r="J36" s="62"/>
      <c r="K36" s="62"/>
    </row>
    <row r="37" spans="2:11" x14ac:dyDescent="0.25">
      <c r="B37" s="100"/>
      <c r="C37" s="120" t="s">
        <v>0</v>
      </c>
      <c r="D37" s="120" t="s">
        <v>0</v>
      </c>
      <c r="E37" s="110"/>
      <c r="F37" s="121" t="str">
        <f>VLOOKUP(D37,仕訳マスタ!D:E,2,FALSE)</f>
        <v>―</v>
      </c>
      <c r="G37" s="122" t="str">
        <f>VLOOKUP(D37,仕訳マスタ!D:F,3,FALSE)</f>
        <v>【仕訳未選択】</v>
      </c>
      <c r="H37" s="121" t="str">
        <f>VLOOKUP(D37,仕訳マスタ!D:G,4,FALSE)</f>
        <v>―</v>
      </c>
      <c r="I37" s="121" t="str">
        <f>VLOOKUP(D37,仕訳マスタ!D:H,5,FALSE)</f>
        <v>【仕訳未選択】</v>
      </c>
      <c r="J37" s="62"/>
      <c r="K37" s="62"/>
    </row>
    <row r="38" spans="2:11" x14ac:dyDescent="0.25">
      <c r="B38" s="106"/>
      <c r="C38" s="120" t="s">
        <v>0</v>
      </c>
      <c r="D38" s="120" t="s">
        <v>0</v>
      </c>
      <c r="E38" s="110"/>
      <c r="F38" s="121" t="str">
        <f>VLOOKUP(D38,仕訳マスタ!D:E,2,FALSE)</f>
        <v>―</v>
      </c>
      <c r="G38" s="122" t="str">
        <f>VLOOKUP(D38,仕訳マスタ!D:F,3,FALSE)</f>
        <v>【仕訳未選択】</v>
      </c>
      <c r="H38" s="121" t="str">
        <f>VLOOKUP(D38,仕訳マスタ!D:G,4,FALSE)</f>
        <v>―</v>
      </c>
      <c r="I38" s="121" t="str">
        <f>VLOOKUP(D38,仕訳マスタ!D:H,5,FALSE)</f>
        <v>【仕訳未選択】</v>
      </c>
      <c r="J38" s="62"/>
      <c r="K38" s="62"/>
    </row>
    <row r="39" spans="2:11" x14ac:dyDescent="0.25">
      <c r="B39" s="100"/>
      <c r="C39" s="120" t="s">
        <v>0</v>
      </c>
      <c r="D39" s="120" t="s">
        <v>0</v>
      </c>
      <c r="E39" s="110"/>
      <c r="F39" s="121" t="str">
        <f>VLOOKUP(D39,仕訳マスタ!D:E,2,FALSE)</f>
        <v>―</v>
      </c>
      <c r="G39" s="122" t="str">
        <f>VLOOKUP(D39,仕訳マスタ!D:F,3,FALSE)</f>
        <v>【仕訳未選択】</v>
      </c>
      <c r="H39" s="121" t="str">
        <f>VLOOKUP(D39,仕訳マスタ!D:G,4,FALSE)</f>
        <v>―</v>
      </c>
      <c r="I39" s="121" t="str">
        <f>VLOOKUP(D39,仕訳マスタ!D:H,5,FALSE)</f>
        <v>【仕訳未選択】</v>
      </c>
      <c r="J39" s="62"/>
      <c r="K39" s="62"/>
    </row>
    <row r="40" spans="2:11" x14ac:dyDescent="0.25">
      <c r="B40" s="106"/>
      <c r="C40" s="120" t="s">
        <v>0</v>
      </c>
      <c r="D40" s="120" t="s">
        <v>0</v>
      </c>
      <c r="E40" s="110"/>
      <c r="F40" s="121" t="str">
        <f>VLOOKUP(D40,仕訳マスタ!D:E,2,FALSE)</f>
        <v>―</v>
      </c>
      <c r="G40" s="122" t="str">
        <f>VLOOKUP(D40,仕訳マスタ!D:F,3,FALSE)</f>
        <v>【仕訳未選択】</v>
      </c>
      <c r="H40" s="121" t="str">
        <f>VLOOKUP(D40,仕訳マスタ!D:G,4,FALSE)</f>
        <v>―</v>
      </c>
      <c r="I40" s="121" t="str">
        <f>VLOOKUP(D40,仕訳マスタ!D:H,5,FALSE)</f>
        <v>【仕訳未選択】</v>
      </c>
      <c r="J40" s="62"/>
      <c r="K40" s="62"/>
    </row>
    <row r="41" spans="2:11" x14ac:dyDescent="0.25">
      <c r="B41" s="100"/>
      <c r="C41" s="120" t="s">
        <v>0</v>
      </c>
      <c r="D41" s="120" t="s">
        <v>0</v>
      </c>
      <c r="E41" s="110"/>
      <c r="F41" s="121" t="str">
        <f>VLOOKUP(D41,仕訳マスタ!D:E,2,FALSE)</f>
        <v>―</v>
      </c>
      <c r="G41" s="122" t="str">
        <f>VLOOKUP(D41,仕訳マスタ!D:F,3,FALSE)</f>
        <v>【仕訳未選択】</v>
      </c>
      <c r="H41" s="121" t="str">
        <f>VLOOKUP(D41,仕訳マスタ!D:G,4,FALSE)</f>
        <v>―</v>
      </c>
      <c r="I41" s="121" t="str">
        <f>VLOOKUP(D41,仕訳マスタ!D:H,5,FALSE)</f>
        <v>【仕訳未選択】</v>
      </c>
      <c r="J41" s="62"/>
      <c r="K41" s="62"/>
    </row>
    <row r="42" spans="2:11" x14ac:dyDescent="0.25">
      <c r="B42" s="106"/>
      <c r="C42" s="120" t="s">
        <v>0</v>
      </c>
      <c r="D42" s="120" t="s">
        <v>0</v>
      </c>
      <c r="E42" s="110"/>
      <c r="F42" s="121" t="str">
        <f>VLOOKUP(D42,仕訳マスタ!D:E,2,FALSE)</f>
        <v>―</v>
      </c>
      <c r="G42" s="122" t="str">
        <f>VLOOKUP(D42,仕訳マスタ!D:F,3,FALSE)</f>
        <v>【仕訳未選択】</v>
      </c>
      <c r="H42" s="121" t="str">
        <f>VLOOKUP(D42,仕訳マスタ!D:G,4,FALSE)</f>
        <v>―</v>
      </c>
      <c r="I42" s="121" t="str">
        <f>VLOOKUP(D42,仕訳マスタ!D:H,5,FALSE)</f>
        <v>【仕訳未選択】</v>
      </c>
      <c r="J42" s="62"/>
      <c r="K42" s="62"/>
    </row>
    <row r="43" spans="2:11" x14ac:dyDescent="0.25">
      <c r="B43" s="106"/>
      <c r="C43" s="120" t="s">
        <v>0</v>
      </c>
      <c r="D43" s="120" t="s">
        <v>0</v>
      </c>
      <c r="E43" s="110"/>
      <c r="F43" s="121" t="str">
        <f>VLOOKUP(D43,仕訳マスタ!D:E,2,FALSE)</f>
        <v>―</v>
      </c>
      <c r="G43" s="122" t="str">
        <f>VLOOKUP(D43,仕訳マスタ!D:F,3,FALSE)</f>
        <v>【仕訳未選択】</v>
      </c>
      <c r="H43" s="121" t="str">
        <f>VLOOKUP(D43,仕訳マスタ!D:G,4,FALSE)</f>
        <v>―</v>
      </c>
      <c r="I43" s="121" t="str">
        <f>VLOOKUP(D43,仕訳マスタ!D:H,5,FALSE)</f>
        <v>【仕訳未選択】</v>
      </c>
      <c r="J43" s="62"/>
      <c r="K43" s="62"/>
    </row>
    <row r="44" spans="2:11" x14ac:dyDescent="0.25">
      <c r="B44" s="100"/>
      <c r="C44" s="120" t="s">
        <v>0</v>
      </c>
      <c r="D44" s="120" t="s">
        <v>0</v>
      </c>
      <c r="E44" s="110"/>
      <c r="F44" s="121" t="str">
        <f>VLOOKUP(D44,仕訳マスタ!D:E,2,FALSE)</f>
        <v>―</v>
      </c>
      <c r="G44" s="122" t="str">
        <f>VLOOKUP(D44,仕訳マスタ!D:F,3,FALSE)</f>
        <v>【仕訳未選択】</v>
      </c>
      <c r="H44" s="121" t="str">
        <f>VLOOKUP(D44,仕訳マスタ!D:G,4,FALSE)</f>
        <v>―</v>
      </c>
      <c r="I44" s="121" t="str">
        <f>VLOOKUP(D44,仕訳マスタ!D:H,5,FALSE)</f>
        <v>【仕訳未選択】</v>
      </c>
      <c r="J44" s="62"/>
      <c r="K44" s="62"/>
    </row>
    <row r="45" spans="2:11" x14ac:dyDescent="0.25">
      <c r="B45" s="106"/>
      <c r="C45" s="120" t="s">
        <v>0</v>
      </c>
      <c r="D45" s="120" t="s">
        <v>0</v>
      </c>
      <c r="E45" s="110"/>
      <c r="F45" s="121" t="str">
        <f>VLOOKUP(D45,仕訳マスタ!D:E,2,FALSE)</f>
        <v>―</v>
      </c>
      <c r="G45" s="122" t="str">
        <f>VLOOKUP(D45,仕訳マスタ!D:F,3,FALSE)</f>
        <v>【仕訳未選択】</v>
      </c>
      <c r="H45" s="121" t="str">
        <f>VLOOKUP(D45,仕訳マスタ!D:G,4,FALSE)</f>
        <v>―</v>
      </c>
      <c r="I45" s="121" t="str">
        <f>VLOOKUP(D45,仕訳マスタ!D:H,5,FALSE)</f>
        <v>【仕訳未選択】</v>
      </c>
      <c r="J45" s="62"/>
      <c r="K45" s="62"/>
    </row>
    <row r="46" spans="2:11" x14ac:dyDescent="0.25">
      <c r="B46" s="106"/>
      <c r="C46" s="120" t="s">
        <v>0</v>
      </c>
      <c r="D46" s="120" t="s">
        <v>0</v>
      </c>
      <c r="E46" s="110"/>
      <c r="F46" s="121" t="str">
        <f>VLOOKUP(D46,仕訳マスタ!D:E,2,FALSE)</f>
        <v>―</v>
      </c>
      <c r="G46" s="122" t="str">
        <f>VLOOKUP(D46,仕訳マスタ!D:F,3,FALSE)</f>
        <v>【仕訳未選択】</v>
      </c>
      <c r="H46" s="121" t="str">
        <f>VLOOKUP(D46,仕訳マスタ!D:G,4,FALSE)</f>
        <v>―</v>
      </c>
      <c r="I46" s="121" t="str">
        <f>VLOOKUP(D46,仕訳マスタ!D:H,5,FALSE)</f>
        <v>【仕訳未選択】</v>
      </c>
      <c r="J46" s="62"/>
      <c r="K46" s="62"/>
    </row>
    <row r="47" spans="2:11" x14ac:dyDescent="0.25">
      <c r="B47" s="106"/>
      <c r="C47" s="120" t="s">
        <v>0</v>
      </c>
      <c r="D47" s="120" t="s">
        <v>0</v>
      </c>
      <c r="E47" s="110"/>
      <c r="F47" s="121" t="str">
        <f>VLOOKUP(D47,仕訳マスタ!D:E,2,FALSE)</f>
        <v>―</v>
      </c>
      <c r="G47" s="122" t="str">
        <f>VLOOKUP(D47,仕訳マスタ!D:F,3,FALSE)</f>
        <v>【仕訳未選択】</v>
      </c>
      <c r="H47" s="121" t="str">
        <f>VLOOKUP(D47,仕訳マスタ!D:G,4,FALSE)</f>
        <v>―</v>
      </c>
      <c r="I47" s="121" t="str">
        <f>VLOOKUP(D47,仕訳マスタ!D:H,5,FALSE)</f>
        <v>【仕訳未選択】</v>
      </c>
      <c r="J47" s="62"/>
      <c r="K47" s="62"/>
    </row>
    <row r="48" spans="2:11" x14ac:dyDescent="0.25">
      <c r="B48" s="100"/>
      <c r="C48" s="120" t="s">
        <v>0</v>
      </c>
      <c r="D48" s="120" t="s">
        <v>0</v>
      </c>
      <c r="E48" s="110"/>
      <c r="F48" s="121" t="str">
        <f>VLOOKUP(D48,仕訳マスタ!D:E,2,FALSE)</f>
        <v>―</v>
      </c>
      <c r="G48" s="122" t="str">
        <f>VLOOKUP(D48,仕訳マスタ!D:F,3,FALSE)</f>
        <v>【仕訳未選択】</v>
      </c>
      <c r="H48" s="121" t="str">
        <f>VLOOKUP(D48,仕訳マスタ!D:G,4,FALSE)</f>
        <v>―</v>
      </c>
      <c r="I48" s="121" t="str">
        <f>VLOOKUP(D48,仕訳マスタ!D:H,5,FALSE)</f>
        <v>【仕訳未選択】</v>
      </c>
      <c r="J48" s="62"/>
      <c r="K48" s="62"/>
    </row>
    <row r="49" spans="2:11" x14ac:dyDescent="0.25">
      <c r="B49" s="100"/>
      <c r="C49" s="120" t="s">
        <v>0</v>
      </c>
      <c r="D49" s="120" t="s">
        <v>0</v>
      </c>
      <c r="E49" s="110"/>
      <c r="F49" s="121" t="str">
        <f>VLOOKUP(D49,仕訳マスタ!D:E,2,FALSE)</f>
        <v>―</v>
      </c>
      <c r="G49" s="122" t="str">
        <f>VLOOKUP(D49,仕訳マスタ!D:F,3,FALSE)</f>
        <v>【仕訳未選択】</v>
      </c>
      <c r="H49" s="121" t="str">
        <f>VLOOKUP(D49,仕訳マスタ!D:G,4,FALSE)</f>
        <v>―</v>
      </c>
      <c r="I49" s="121" t="str">
        <f>VLOOKUP(D49,仕訳マスタ!D:H,5,FALSE)</f>
        <v>【仕訳未選択】</v>
      </c>
      <c r="J49" s="62"/>
      <c r="K49" s="62"/>
    </row>
    <row r="50" spans="2:11" x14ac:dyDescent="0.25">
      <c r="B50" s="100"/>
      <c r="C50" s="120" t="s">
        <v>0</v>
      </c>
      <c r="D50" s="120" t="s">
        <v>0</v>
      </c>
      <c r="E50" s="110"/>
      <c r="F50" s="121" t="str">
        <f>VLOOKUP(D50,仕訳マスタ!D:E,2,FALSE)</f>
        <v>―</v>
      </c>
      <c r="G50" s="122" t="str">
        <f>VLOOKUP(D50,仕訳マスタ!D:F,3,FALSE)</f>
        <v>【仕訳未選択】</v>
      </c>
      <c r="H50" s="121" t="str">
        <f>VLOOKUP(D50,仕訳マスタ!D:G,4,FALSE)</f>
        <v>―</v>
      </c>
      <c r="I50" s="121" t="str">
        <f>VLOOKUP(D50,仕訳マスタ!D:H,5,FALSE)</f>
        <v>【仕訳未選択】</v>
      </c>
      <c r="J50" s="62"/>
      <c r="K50" s="62"/>
    </row>
    <row r="51" spans="2:11" x14ac:dyDescent="0.25">
      <c r="B51" s="100"/>
      <c r="C51" s="120" t="s">
        <v>0</v>
      </c>
      <c r="D51" s="120" t="s">
        <v>0</v>
      </c>
      <c r="E51" s="110"/>
      <c r="F51" s="121" t="str">
        <f>VLOOKUP(D51,仕訳マスタ!D:E,2,FALSE)</f>
        <v>―</v>
      </c>
      <c r="G51" s="122" t="str">
        <f>VLOOKUP(D51,仕訳マスタ!D:F,3,FALSE)</f>
        <v>【仕訳未選択】</v>
      </c>
      <c r="H51" s="121" t="str">
        <f>VLOOKUP(D51,仕訳マスタ!D:G,4,FALSE)</f>
        <v>―</v>
      </c>
      <c r="I51" s="121" t="str">
        <f>VLOOKUP(D51,仕訳マスタ!D:H,5,FALSE)</f>
        <v>【仕訳未選択】</v>
      </c>
      <c r="J51" s="62"/>
      <c r="K51" s="62"/>
    </row>
    <row r="52" spans="2:11" x14ac:dyDescent="0.25">
      <c r="B52" s="100"/>
      <c r="C52" s="120" t="s">
        <v>0</v>
      </c>
      <c r="D52" s="120" t="s">
        <v>0</v>
      </c>
      <c r="E52" s="110"/>
      <c r="F52" s="121" t="str">
        <f>VLOOKUP(D52,仕訳マスタ!D:E,2,FALSE)</f>
        <v>―</v>
      </c>
      <c r="G52" s="122" t="str">
        <f>VLOOKUP(D52,仕訳マスタ!D:F,3,FALSE)</f>
        <v>【仕訳未選択】</v>
      </c>
      <c r="H52" s="121" t="str">
        <f>VLOOKUP(D52,仕訳マスタ!D:G,4,FALSE)</f>
        <v>―</v>
      </c>
      <c r="I52" s="121" t="str">
        <f>VLOOKUP(D52,仕訳マスタ!D:H,5,FALSE)</f>
        <v>【仕訳未選択】</v>
      </c>
      <c r="J52" s="62"/>
      <c r="K52" s="62"/>
    </row>
    <row r="53" spans="2:11" x14ac:dyDescent="0.25">
      <c r="B53" s="100"/>
      <c r="C53" s="120" t="s">
        <v>0</v>
      </c>
      <c r="D53" s="120" t="s">
        <v>0</v>
      </c>
      <c r="E53" s="110"/>
      <c r="F53" s="121" t="str">
        <f>VLOOKUP(D53,仕訳マスタ!D:E,2,FALSE)</f>
        <v>―</v>
      </c>
      <c r="G53" s="122" t="str">
        <f>VLOOKUP(D53,仕訳マスタ!D:F,3,FALSE)</f>
        <v>【仕訳未選択】</v>
      </c>
      <c r="H53" s="121" t="str">
        <f>VLOOKUP(D53,仕訳マスタ!D:G,4,FALSE)</f>
        <v>―</v>
      </c>
      <c r="I53" s="121" t="str">
        <f>VLOOKUP(D53,仕訳マスタ!D:H,5,FALSE)</f>
        <v>【仕訳未選択】</v>
      </c>
      <c r="J53" s="62"/>
      <c r="K53" s="62"/>
    </row>
    <row r="54" spans="2:11" x14ac:dyDescent="0.25">
      <c r="B54" s="100"/>
      <c r="C54" s="120" t="s">
        <v>0</v>
      </c>
      <c r="D54" s="120" t="s">
        <v>0</v>
      </c>
      <c r="E54" s="110"/>
      <c r="F54" s="121" t="str">
        <f>VLOOKUP(D54,仕訳マスタ!D:E,2,FALSE)</f>
        <v>―</v>
      </c>
      <c r="G54" s="122" t="str">
        <f>VLOOKUP(D54,仕訳マスタ!D:F,3,FALSE)</f>
        <v>【仕訳未選択】</v>
      </c>
      <c r="H54" s="121" t="str">
        <f>VLOOKUP(D54,仕訳マスタ!D:G,4,FALSE)</f>
        <v>―</v>
      </c>
      <c r="I54" s="121" t="str">
        <f>VLOOKUP(D54,仕訳マスタ!D:H,5,FALSE)</f>
        <v>【仕訳未選択】</v>
      </c>
      <c r="J54" s="62"/>
      <c r="K54" s="62"/>
    </row>
    <row r="55" spans="2:11" x14ac:dyDescent="0.25">
      <c r="B55" s="100"/>
      <c r="C55" s="120" t="s">
        <v>0</v>
      </c>
      <c r="D55" s="120" t="s">
        <v>0</v>
      </c>
      <c r="E55" s="110"/>
      <c r="F55" s="121" t="str">
        <f>VLOOKUP(D55,仕訳マスタ!D:E,2,FALSE)</f>
        <v>―</v>
      </c>
      <c r="G55" s="122" t="str">
        <f>VLOOKUP(D55,仕訳マスタ!D:F,3,FALSE)</f>
        <v>【仕訳未選択】</v>
      </c>
      <c r="H55" s="121" t="str">
        <f>VLOOKUP(D55,仕訳マスタ!D:G,4,FALSE)</f>
        <v>―</v>
      </c>
      <c r="I55" s="121" t="str">
        <f>VLOOKUP(D55,仕訳マスタ!D:H,5,FALSE)</f>
        <v>【仕訳未選択】</v>
      </c>
      <c r="J55" s="62"/>
      <c r="K55" s="62"/>
    </row>
    <row r="56" spans="2:11" x14ac:dyDescent="0.25">
      <c r="B56" s="100"/>
      <c r="C56" s="120" t="s">
        <v>0</v>
      </c>
      <c r="D56" s="120" t="s">
        <v>0</v>
      </c>
      <c r="E56" s="110"/>
      <c r="F56" s="121" t="str">
        <f>VLOOKUP(D56,仕訳マスタ!D:E,2,FALSE)</f>
        <v>―</v>
      </c>
      <c r="G56" s="122" t="str">
        <f>VLOOKUP(D56,仕訳マスタ!D:F,3,FALSE)</f>
        <v>【仕訳未選択】</v>
      </c>
      <c r="H56" s="121" t="str">
        <f>VLOOKUP(D56,仕訳マスタ!D:G,4,FALSE)</f>
        <v>―</v>
      </c>
      <c r="I56" s="121" t="str">
        <f>VLOOKUP(D56,仕訳マスタ!D:H,5,FALSE)</f>
        <v>【仕訳未選択】</v>
      </c>
      <c r="J56" s="62"/>
      <c r="K56" s="62"/>
    </row>
    <row r="57" spans="2:11" x14ac:dyDescent="0.25">
      <c r="B57" s="100"/>
      <c r="C57" s="120" t="s">
        <v>0</v>
      </c>
      <c r="D57" s="120" t="s">
        <v>0</v>
      </c>
      <c r="E57" s="110"/>
      <c r="F57" s="121" t="str">
        <f>VLOOKUP(D57,仕訳マスタ!D:E,2,FALSE)</f>
        <v>―</v>
      </c>
      <c r="G57" s="122" t="str">
        <f>VLOOKUP(D57,仕訳マスタ!D:F,3,FALSE)</f>
        <v>【仕訳未選択】</v>
      </c>
      <c r="H57" s="121" t="str">
        <f>VLOOKUP(D57,仕訳マスタ!D:G,4,FALSE)</f>
        <v>―</v>
      </c>
      <c r="I57" s="121" t="str">
        <f>VLOOKUP(D57,仕訳マスタ!D:H,5,FALSE)</f>
        <v>【仕訳未選択】</v>
      </c>
      <c r="J57" s="62"/>
      <c r="K57" s="62"/>
    </row>
    <row r="58" spans="2:11" x14ac:dyDescent="0.25">
      <c r="B58" s="100"/>
      <c r="C58" s="120" t="s">
        <v>0</v>
      </c>
      <c r="D58" s="120" t="s">
        <v>0</v>
      </c>
      <c r="E58" s="110"/>
      <c r="F58" s="121" t="str">
        <f>VLOOKUP(D58,仕訳マスタ!D:E,2,FALSE)</f>
        <v>―</v>
      </c>
      <c r="G58" s="122" t="str">
        <f>VLOOKUP(D58,仕訳マスタ!D:F,3,FALSE)</f>
        <v>【仕訳未選択】</v>
      </c>
      <c r="H58" s="121" t="str">
        <f>VLOOKUP(D58,仕訳マスタ!D:G,4,FALSE)</f>
        <v>―</v>
      </c>
      <c r="I58" s="121" t="str">
        <f>VLOOKUP(D58,仕訳マスタ!D:H,5,FALSE)</f>
        <v>【仕訳未選択】</v>
      </c>
      <c r="J58" s="62"/>
      <c r="K58" s="62"/>
    </row>
    <row r="59" spans="2:11" x14ac:dyDescent="0.25">
      <c r="B59" s="100"/>
      <c r="C59" s="120" t="s">
        <v>0</v>
      </c>
      <c r="D59" s="120" t="s">
        <v>0</v>
      </c>
      <c r="E59" s="110"/>
      <c r="F59" s="121" t="str">
        <f>VLOOKUP(D59,仕訳マスタ!D:E,2,FALSE)</f>
        <v>―</v>
      </c>
      <c r="G59" s="122" t="str">
        <f>VLOOKUP(D59,仕訳マスタ!D:F,3,FALSE)</f>
        <v>【仕訳未選択】</v>
      </c>
      <c r="H59" s="121" t="str">
        <f>VLOOKUP(D59,仕訳マスタ!D:G,4,FALSE)</f>
        <v>―</v>
      </c>
      <c r="I59" s="121" t="str">
        <f>VLOOKUP(D59,仕訳マスタ!D:H,5,FALSE)</f>
        <v>【仕訳未選択】</v>
      </c>
      <c r="J59" s="62"/>
      <c r="K59" s="62"/>
    </row>
    <row r="60" spans="2:11" x14ac:dyDescent="0.25">
      <c r="B60" s="107"/>
      <c r="C60" s="120" t="s">
        <v>0</v>
      </c>
      <c r="D60" s="120" t="s">
        <v>0</v>
      </c>
      <c r="E60" s="110"/>
      <c r="F60" s="121" t="str">
        <f>VLOOKUP(D60,仕訳マスタ!D:E,2,FALSE)</f>
        <v>―</v>
      </c>
      <c r="G60" s="122" t="str">
        <f>VLOOKUP(D60,仕訳マスタ!D:F,3,FALSE)</f>
        <v>【仕訳未選択】</v>
      </c>
      <c r="H60" s="121" t="str">
        <f>VLOOKUP(D60,仕訳マスタ!D:G,4,FALSE)</f>
        <v>―</v>
      </c>
      <c r="I60" s="121" t="str">
        <f>VLOOKUP(D60,仕訳マスタ!D:H,5,FALSE)</f>
        <v>【仕訳未選択】</v>
      </c>
      <c r="J60" s="62"/>
      <c r="K60" s="62"/>
    </row>
    <row r="61" spans="2:11" x14ac:dyDescent="0.25">
      <c r="B61" s="107"/>
      <c r="C61" s="120" t="s">
        <v>0</v>
      </c>
      <c r="D61" s="120" t="s">
        <v>0</v>
      </c>
      <c r="E61" s="110"/>
      <c r="F61" s="121" t="str">
        <f>VLOOKUP(D61,仕訳マスタ!D:E,2,FALSE)</f>
        <v>―</v>
      </c>
      <c r="G61" s="122" t="str">
        <f>VLOOKUP(D61,仕訳マスタ!D:F,3,FALSE)</f>
        <v>【仕訳未選択】</v>
      </c>
      <c r="H61" s="121" t="str">
        <f>VLOOKUP(D61,仕訳マスタ!D:G,4,FALSE)</f>
        <v>―</v>
      </c>
      <c r="I61" s="121" t="str">
        <f>VLOOKUP(D61,仕訳マスタ!D:H,5,FALSE)</f>
        <v>【仕訳未選択】</v>
      </c>
      <c r="J61" s="62"/>
      <c r="K61" s="62"/>
    </row>
    <row r="62" spans="2:11" x14ac:dyDescent="0.25">
      <c r="B62" s="107"/>
      <c r="C62" s="120" t="s">
        <v>0</v>
      </c>
      <c r="D62" s="120" t="s">
        <v>0</v>
      </c>
      <c r="E62" s="110"/>
      <c r="F62" s="121" t="str">
        <f>VLOOKUP(D62,仕訳マスタ!D:E,2,FALSE)</f>
        <v>―</v>
      </c>
      <c r="G62" s="122" t="str">
        <f>VLOOKUP(D62,仕訳マスタ!D:F,3,FALSE)</f>
        <v>【仕訳未選択】</v>
      </c>
      <c r="H62" s="121" t="str">
        <f>VLOOKUP(D62,仕訳マスタ!D:G,4,FALSE)</f>
        <v>―</v>
      </c>
      <c r="I62" s="121" t="str">
        <f>VLOOKUP(D62,仕訳マスタ!D:H,5,FALSE)</f>
        <v>【仕訳未選択】</v>
      </c>
      <c r="J62" s="62"/>
      <c r="K62" s="62"/>
    </row>
    <row r="63" spans="2:11" x14ac:dyDescent="0.25">
      <c r="B63" s="107"/>
      <c r="C63" s="120" t="s">
        <v>0</v>
      </c>
      <c r="D63" s="120" t="s">
        <v>0</v>
      </c>
      <c r="E63" s="110"/>
      <c r="F63" s="121" t="str">
        <f>VLOOKUP(D63,仕訳マスタ!D:E,2,FALSE)</f>
        <v>―</v>
      </c>
      <c r="G63" s="122" t="str">
        <f>VLOOKUP(D63,仕訳マスタ!D:F,3,FALSE)</f>
        <v>【仕訳未選択】</v>
      </c>
      <c r="H63" s="121" t="str">
        <f>VLOOKUP(D63,仕訳マスタ!D:G,4,FALSE)</f>
        <v>―</v>
      </c>
      <c r="I63" s="121" t="str">
        <f>VLOOKUP(D63,仕訳マスタ!D:H,5,FALSE)</f>
        <v>【仕訳未選択】</v>
      </c>
      <c r="J63" s="62"/>
      <c r="K63" s="62"/>
    </row>
    <row r="64" spans="2:11" x14ac:dyDescent="0.25">
      <c r="B64" s="107"/>
      <c r="C64" s="120" t="s">
        <v>0</v>
      </c>
      <c r="D64" s="120" t="s">
        <v>0</v>
      </c>
      <c r="E64" s="110"/>
      <c r="F64" s="121" t="str">
        <f>VLOOKUP(D64,仕訳マスタ!D:E,2,FALSE)</f>
        <v>―</v>
      </c>
      <c r="G64" s="122" t="str">
        <f>VLOOKUP(D64,仕訳マスタ!D:F,3,FALSE)</f>
        <v>【仕訳未選択】</v>
      </c>
      <c r="H64" s="121" t="str">
        <f>VLOOKUP(D64,仕訳マスタ!D:G,4,FALSE)</f>
        <v>―</v>
      </c>
      <c r="I64" s="121" t="str">
        <f>VLOOKUP(D64,仕訳マスタ!D:H,5,FALSE)</f>
        <v>【仕訳未選択】</v>
      </c>
      <c r="J64" s="62"/>
      <c r="K64" s="62"/>
    </row>
    <row r="65" spans="2:11" x14ac:dyDescent="0.25">
      <c r="B65" s="107"/>
      <c r="C65" s="120" t="s">
        <v>0</v>
      </c>
      <c r="D65" s="120" t="s">
        <v>0</v>
      </c>
      <c r="E65" s="110"/>
      <c r="F65" s="121" t="str">
        <f>VLOOKUP(D65,仕訳マスタ!D:E,2,FALSE)</f>
        <v>―</v>
      </c>
      <c r="G65" s="122" t="str">
        <f>VLOOKUP(D65,仕訳マスタ!D:F,3,FALSE)</f>
        <v>【仕訳未選択】</v>
      </c>
      <c r="H65" s="121" t="str">
        <f>VLOOKUP(D65,仕訳マスタ!D:G,4,FALSE)</f>
        <v>―</v>
      </c>
      <c r="I65" s="121" t="str">
        <f>VLOOKUP(D65,仕訳マスタ!D:H,5,FALSE)</f>
        <v>【仕訳未選択】</v>
      </c>
      <c r="J65" s="62"/>
      <c r="K65" s="62"/>
    </row>
    <row r="66" spans="2:11" x14ac:dyDescent="0.25">
      <c r="B66" s="107"/>
      <c r="C66" s="120" t="s">
        <v>0</v>
      </c>
      <c r="D66" s="120" t="s">
        <v>0</v>
      </c>
      <c r="E66" s="110"/>
      <c r="F66" s="121" t="str">
        <f>VLOOKUP(D66,仕訳マスタ!D:E,2,FALSE)</f>
        <v>―</v>
      </c>
      <c r="G66" s="122" t="str">
        <f>VLOOKUP(D66,仕訳マスタ!D:F,3,FALSE)</f>
        <v>【仕訳未選択】</v>
      </c>
      <c r="H66" s="121" t="str">
        <f>VLOOKUP(D66,仕訳マスタ!D:G,4,FALSE)</f>
        <v>―</v>
      </c>
      <c r="I66" s="121" t="str">
        <f>VLOOKUP(D66,仕訳マスタ!D:H,5,FALSE)</f>
        <v>【仕訳未選択】</v>
      </c>
      <c r="J66" s="62"/>
      <c r="K66" s="62"/>
    </row>
    <row r="67" spans="2:11" x14ac:dyDescent="0.25">
      <c r="B67" s="107"/>
      <c r="C67" s="120" t="s">
        <v>0</v>
      </c>
      <c r="D67" s="120" t="s">
        <v>0</v>
      </c>
      <c r="E67" s="110"/>
      <c r="F67" s="121" t="str">
        <f>VLOOKUP(D67,仕訳マスタ!D:E,2,FALSE)</f>
        <v>―</v>
      </c>
      <c r="G67" s="122" t="str">
        <f>VLOOKUP(D67,仕訳マスタ!D:F,3,FALSE)</f>
        <v>【仕訳未選択】</v>
      </c>
      <c r="H67" s="121" t="str">
        <f>VLOOKUP(D67,仕訳マスタ!D:G,4,FALSE)</f>
        <v>―</v>
      </c>
      <c r="I67" s="121" t="str">
        <f>VLOOKUP(D67,仕訳マスタ!D:H,5,FALSE)</f>
        <v>【仕訳未選択】</v>
      </c>
      <c r="J67" s="62"/>
      <c r="K67" s="62"/>
    </row>
    <row r="68" spans="2:11" x14ac:dyDescent="0.25">
      <c r="B68" s="107"/>
      <c r="C68" s="120" t="s">
        <v>0</v>
      </c>
      <c r="D68" s="120" t="s">
        <v>0</v>
      </c>
      <c r="E68" s="110"/>
      <c r="F68" s="121" t="str">
        <f>VLOOKUP(D68,仕訳マスタ!D:E,2,FALSE)</f>
        <v>―</v>
      </c>
      <c r="G68" s="122" t="str">
        <f>VLOOKUP(D68,仕訳マスタ!D:F,3,FALSE)</f>
        <v>【仕訳未選択】</v>
      </c>
      <c r="H68" s="121" t="str">
        <f>VLOOKUP(D68,仕訳マスタ!D:G,4,FALSE)</f>
        <v>―</v>
      </c>
      <c r="I68" s="121" t="str">
        <f>VLOOKUP(D68,仕訳マスタ!D:H,5,FALSE)</f>
        <v>【仕訳未選択】</v>
      </c>
      <c r="J68" s="62"/>
      <c r="K68" s="62"/>
    </row>
    <row r="69" spans="2:11" x14ac:dyDescent="0.25">
      <c r="B69" s="107"/>
      <c r="C69" s="120" t="s">
        <v>0</v>
      </c>
      <c r="D69" s="120" t="s">
        <v>0</v>
      </c>
      <c r="E69" s="110"/>
      <c r="F69" s="121" t="str">
        <f>VLOOKUP(D69,仕訳マスタ!D:E,2,FALSE)</f>
        <v>―</v>
      </c>
      <c r="G69" s="122" t="str">
        <f>VLOOKUP(D69,仕訳マスタ!D:F,3,FALSE)</f>
        <v>【仕訳未選択】</v>
      </c>
      <c r="H69" s="121" t="str">
        <f>VLOOKUP(D69,仕訳マスタ!D:G,4,FALSE)</f>
        <v>―</v>
      </c>
      <c r="I69" s="121" t="str">
        <f>VLOOKUP(D69,仕訳マスタ!D:H,5,FALSE)</f>
        <v>【仕訳未選択】</v>
      </c>
      <c r="J69" s="62"/>
      <c r="K69" s="62"/>
    </row>
    <row r="70" spans="2:11" x14ac:dyDescent="0.25">
      <c r="B70" s="107"/>
      <c r="C70" s="120" t="s">
        <v>0</v>
      </c>
      <c r="D70" s="120" t="s">
        <v>0</v>
      </c>
      <c r="E70" s="110"/>
      <c r="F70" s="121" t="str">
        <f>VLOOKUP(D70,仕訳マスタ!D:E,2,FALSE)</f>
        <v>―</v>
      </c>
      <c r="G70" s="122" t="str">
        <f>VLOOKUP(D70,仕訳マスタ!D:F,3,FALSE)</f>
        <v>【仕訳未選択】</v>
      </c>
      <c r="H70" s="121" t="str">
        <f>VLOOKUP(D70,仕訳マスタ!D:G,4,FALSE)</f>
        <v>―</v>
      </c>
      <c r="I70" s="121" t="str">
        <f>VLOOKUP(D70,仕訳マスタ!D:H,5,FALSE)</f>
        <v>【仕訳未選択】</v>
      </c>
      <c r="J70" s="62"/>
      <c r="K70" s="62"/>
    </row>
    <row r="71" spans="2:11" x14ac:dyDescent="0.25">
      <c r="B71" s="111"/>
      <c r="C71" s="126" t="s">
        <v>0</v>
      </c>
      <c r="D71" s="126" t="s">
        <v>0</v>
      </c>
      <c r="E71" s="116"/>
      <c r="F71" s="121" t="str">
        <f>VLOOKUP(D71,仕訳マスタ!D:E,2,FALSE)</f>
        <v>―</v>
      </c>
      <c r="G71" s="122" t="str">
        <f>VLOOKUP(D71,仕訳マスタ!D:F,3,FALSE)</f>
        <v>【仕訳未選択】</v>
      </c>
      <c r="H71" s="121" t="str">
        <f>VLOOKUP(D71,仕訳マスタ!D:G,4,FALSE)</f>
        <v>―</v>
      </c>
      <c r="I71" s="121" t="str">
        <f>VLOOKUP(D71,仕訳マスタ!D:H,5,FALSE)</f>
        <v>【仕訳未選択】</v>
      </c>
      <c r="J71" s="62"/>
      <c r="K71" s="62"/>
    </row>
  </sheetData>
  <sortState ref="B3:K57">
    <sortCondition ref="B3:B57"/>
  </sortState>
  <phoneticPr fontId="23"/>
  <dataValidations count="3">
    <dataValidation type="list" allowBlank="1" showInputMessage="1" showErrorMessage="1" sqref="D10 D11 D12 D13 D14 D21 D37 D42 D71 D3:D4 D5:D6 D7:D9 D15:D16 D17:D18 D19:D20 D22:D27 D28:D34 D35:D36 D38:D39 D40:D41 D43:D45 D46:D49 D50:D70">
      <formula1>INDIRECT(C3)</formula1>
    </dataValidation>
    <dataValidation type="list" allowBlank="1" showInputMessage="1" showErrorMessage="1" sqref="N3">
      <formula1>INDIRECT(#REF!)</formula1>
    </dataValidation>
    <dataValidation type="list" allowBlank="1" showInputMessage="1" showErrorMessage="1" sqref="C10 C11 C12 C13 C14 C3:C4 C5:C6 C7:C9 C15:C16 C17:C18 C19:C21 C22:C71">
      <formula1>取引</formula1>
    </dataValidation>
  </dataValidations>
  <pageMargins left="0.69930555555555596" right="0.69930555555555596" top="0.75" bottom="0.75" header="0.3" footer="0.3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0"/>
  <sheetViews>
    <sheetView showGridLines="0" zoomScale="70" zoomScaleNormal="70" workbookViewId="0">
      <pane ySplit="2" topLeftCell="A3" activePane="bottomLeft" state="frozen"/>
      <selection pane="bottomLeft"/>
    </sheetView>
  </sheetViews>
  <sheetFormatPr defaultColWidth="9" defaultRowHeight="15.75" outlineLevelCol="1" x14ac:dyDescent="0.25"/>
  <cols>
    <col min="1" max="1" width="2.875" style="1" customWidth="1"/>
    <col min="2" max="2" width="13.75" style="43" customWidth="1"/>
    <col min="3" max="3" width="14.875" style="43" customWidth="1" outlineLevel="1"/>
    <col min="4" max="4" width="15.375" style="43" customWidth="1" outlineLevel="1"/>
    <col min="5" max="5" width="11.25" style="2" customWidth="1"/>
    <col min="6" max="6" width="14" style="43" customWidth="1"/>
    <col min="7" max="7" width="17.75" style="1" customWidth="1"/>
    <col min="8" max="8" width="14" style="43" customWidth="1"/>
    <col min="9" max="9" width="17.625" style="43" customWidth="1"/>
    <col min="10" max="11" width="30" style="32" customWidth="1"/>
    <col min="12" max="16384" width="9" style="1"/>
  </cols>
  <sheetData>
    <row r="1" spans="2:11" x14ac:dyDescent="0.25">
      <c r="B1" s="90" t="s">
        <v>127</v>
      </c>
      <c r="C1" s="91" t="s">
        <v>134</v>
      </c>
      <c r="D1" s="91" t="s">
        <v>134</v>
      </c>
      <c r="E1" s="92" t="s">
        <v>127</v>
      </c>
      <c r="F1" s="93" t="s">
        <v>127</v>
      </c>
      <c r="G1" s="91" t="s">
        <v>128</v>
      </c>
      <c r="H1" s="93" t="s">
        <v>127</v>
      </c>
      <c r="I1" s="91" t="s">
        <v>128</v>
      </c>
      <c r="J1" s="93" t="s">
        <v>127</v>
      </c>
      <c r="K1" s="105" t="s">
        <v>129</v>
      </c>
    </row>
    <row r="2" spans="2:11" x14ac:dyDescent="0.25">
      <c r="B2" s="94" t="s">
        <v>114</v>
      </c>
      <c r="C2" s="95" t="s">
        <v>35</v>
      </c>
      <c r="D2" s="96" t="s">
        <v>36</v>
      </c>
      <c r="E2" s="97" t="s">
        <v>130</v>
      </c>
      <c r="F2" s="98" t="s">
        <v>37</v>
      </c>
      <c r="G2" s="99" t="s">
        <v>38</v>
      </c>
      <c r="H2" s="98" t="s">
        <v>39</v>
      </c>
      <c r="I2" s="98" t="s">
        <v>40</v>
      </c>
      <c r="J2" s="108" t="s">
        <v>115</v>
      </c>
      <c r="K2" s="109" t="s">
        <v>131</v>
      </c>
    </row>
    <row r="3" spans="2:11" x14ac:dyDescent="0.25">
      <c r="B3" s="100"/>
      <c r="C3" s="101" t="s">
        <v>0</v>
      </c>
      <c r="D3" s="102" t="s">
        <v>0</v>
      </c>
      <c r="E3" s="103"/>
      <c r="F3" s="104"/>
      <c r="G3" s="105" t="str">
        <f>IFERROR(VLOOKUP(F3,'④残高試算表&amp;検証'!E:F,2,FALSE),"【借方コード未入力】")</f>
        <v>【借方コード未入力】</v>
      </c>
      <c r="H3" s="104"/>
      <c r="I3" s="91" t="str">
        <f>IFERROR(VLOOKUP(H3,'④残高試算表&amp;検証'!E:F,2,FALSE),"【貸方コード未入力】")</f>
        <v>【貸方コード未入力】</v>
      </c>
      <c r="J3" s="110"/>
      <c r="K3" s="62"/>
    </row>
    <row r="4" spans="2:11" x14ac:dyDescent="0.25">
      <c r="B4" s="106"/>
      <c r="C4" s="101" t="s">
        <v>0</v>
      </c>
      <c r="D4" s="102" t="s">
        <v>0</v>
      </c>
      <c r="E4" s="103"/>
      <c r="F4" s="104"/>
      <c r="G4" s="105" t="str">
        <f>IFERROR(VLOOKUP(F4,'④残高試算表&amp;検証'!E:F,2,FALSE),"【借方コード未入力】")</f>
        <v>【借方コード未入力】</v>
      </c>
      <c r="H4" s="104"/>
      <c r="I4" s="91" t="str">
        <f>IFERROR(VLOOKUP(H4,'④残高試算表&amp;検証'!E:F,2,FALSE),"【貸方コード未入力】")</f>
        <v>【貸方コード未入力】</v>
      </c>
      <c r="J4" s="110"/>
      <c r="K4" s="62"/>
    </row>
    <row r="5" spans="2:11" x14ac:dyDescent="0.25">
      <c r="B5" s="106"/>
      <c r="C5" s="101" t="s">
        <v>0</v>
      </c>
      <c r="D5" s="102" t="s">
        <v>0</v>
      </c>
      <c r="E5" s="103"/>
      <c r="F5" s="104"/>
      <c r="G5" s="105" t="str">
        <f>IFERROR(VLOOKUP(F5,'④残高試算表&amp;検証'!E:F,2,FALSE),"【借方コード未入力】")</f>
        <v>【借方コード未入力】</v>
      </c>
      <c r="H5" s="104"/>
      <c r="I5" s="91" t="str">
        <f>IFERROR(VLOOKUP(H5,'④残高試算表&amp;検証'!E:F,2,FALSE),"【貸方コード未入力】")</f>
        <v>【貸方コード未入力】</v>
      </c>
      <c r="J5" s="110"/>
      <c r="K5" s="62"/>
    </row>
    <row r="6" spans="2:11" x14ac:dyDescent="0.25">
      <c r="B6" s="106"/>
      <c r="C6" s="101" t="s">
        <v>0</v>
      </c>
      <c r="D6" s="102" t="s">
        <v>0</v>
      </c>
      <c r="E6" s="103"/>
      <c r="F6" s="104"/>
      <c r="G6" s="105" t="str">
        <f>IFERROR(VLOOKUP(F6,'④残高試算表&amp;検証'!E:F,2,FALSE),"【借方コード未入力】")</f>
        <v>【借方コード未入力】</v>
      </c>
      <c r="H6" s="104"/>
      <c r="I6" s="91" t="str">
        <f>IFERROR(VLOOKUP(H6,'④残高試算表&amp;検証'!E:F,2,FALSE),"【貸方コード未入力】")</f>
        <v>【貸方コード未入力】</v>
      </c>
      <c r="J6" s="110"/>
      <c r="K6" s="62"/>
    </row>
    <row r="7" spans="2:11" x14ac:dyDescent="0.25">
      <c r="B7" s="106"/>
      <c r="C7" s="101" t="s">
        <v>0</v>
      </c>
      <c r="D7" s="102" t="s">
        <v>0</v>
      </c>
      <c r="E7" s="103"/>
      <c r="F7" s="104"/>
      <c r="G7" s="105" t="str">
        <f>IFERROR(VLOOKUP(F7,'④残高試算表&amp;検証'!E:F,2,FALSE),"【借方コード未入力】")</f>
        <v>【借方コード未入力】</v>
      </c>
      <c r="H7" s="104"/>
      <c r="I7" s="91" t="str">
        <f>IFERROR(VLOOKUP(H7,'④残高試算表&amp;検証'!E:F,2,FALSE),"【貸方コード未入力】")</f>
        <v>【貸方コード未入力】</v>
      </c>
      <c r="J7" s="110"/>
      <c r="K7" s="62"/>
    </row>
    <row r="8" spans="2:11" x14ac:dyDescent="0.25">
      <c r="B8" s="106"/>
      <c r="C8" s="101" t="s">
        <v>0</v>
      </c>
      <c r="D8" s="102" t="s">
        <v>0</v>
      </c>
      <c r="E8" s="103"/>
      <c r="F8" s="104"/>
      <c r="G8" s="105" t="str">
        <f>IFERROR(VLOOKUP(F8,'④残高試算表&amp;検証'!E:F,2,FALSE),"【借方コード未入力】")</f>
        <v>【借方コード未入力】</v>
      </c>
      <c r="H8" s="104"/>
      <c r="I8" s="91" t="str">
        <f>IFERROR(VLOOKUP(H8,'④残高試算表&amp;検証'!E:F,2,FALSE),"【貸方コード未入力】")</f>
        <v>【貸方コード未入力】</v>
      </c>
      <c r="J8" s="110"/>
      <c r="K8" s="62"/>
    </row>
    <row r="9" spans="2:11" x14ac:dyDescent="0.25">
      <c r="B9" s="106"/>
      <c r="C9" s="101" t="s">
        <v>0</v>
      </c>
      <c r="D9" s="102" t="s">
        <v>0</v>
      </c>
      <c r="E9" s="103"/>
      <c r="F9" s="104"/>
      <c r="G9" s="105" t="str">
        <f>IFERROR(VLOOKUP(F9,'④残高試算表&amp;検証'!E:F,2,FALSE),"【借方コード未入力】")</f>
        <v>【借方コード未入力】</v>
      </c>
      <c r="H9" s="104"/>
      <c r="I9" s="91" t="str">
        <f>IFERROR(VLOOKUP(H9,'④残高試算表&amp;検証'!E:F,2,FALSE),"【貸方コード未入力】")</f>
        <v>【貸方コード未入力】</v>
      </c>
      <c r="J9" s="110"/>
      <c r="K9" s="62"/>
    </row>
    <row r="10" spans="2:11" x14ac:dyDescent="0.25">
      <c r="B10" s="106"/>
      <c r="C10" s="101" t="s">
        <v>0</v>
      </c>
      <c r="D10" s="102" t="s">
        <v>0</v>
      </c>
      <c r="E10" s="103"/>
      <c r="F10" s="104"/>
      <c r="G10" s="105" t="str">
        <f>IFERROR(VLOOKUP(F10,'④残高試算表&amp;検証'!E:F,2,FALSE),"【借方コード未入力】")</f>
        <v>【借方コード未入力】</v>
      </c>
      <c r="H10" s="104"/>
      <c r="I10" s="91" t="str">
        <f>IFERROR(VLOOKUP(H10,'④残高試算表&amp;検証'!E:F,2,FALSE),"【貸方コード未入力】")</f>
        <v>【貸方コード未入力】</v>
      </c>
      <c r="J10" s="110"/>
      <c r="K10" s="62"/>
    </row>
    <row r="11" spans="2:11" x14ac:dyDescent="0.25">
      <c r="B11" s="106"/>
      <c r="C11" s="101" t="s">
        <v>0</v>
      </c>
      <c r="D11" s="102" t="s">
        <v>0</v>
      </c>
      <c r="E11" s="103"/>
      <c r="F11" s="104"/>
      <c r="G11" s="105" t="str">
        <f>IFERROR(VLOOKUP(F11,'④残高試算表&amp;検証'!E:F,2,FALSE),"【借方コード未入力】")</f>
        <v>【借方コード未入力】</v>
      </c>
      <c r="H11" s="104"/>
      <c r="I11" s="91" t="str">
        <f>IFERROR(VLOOKUP(H11,'④残高試算表&amp;検証'!E:F,2,FALSE),"【貸方コード未入力】")</f>
        <v>【貸方コード未入力】</v>
      </c>
      <c r="J11" s="110"/>
      <c r="K11" s="62"/>
    </row>
    <row r="12" spans="2:11" x14ac:dyDescent="0.25">
      <c r="B12" s="106"/>
      <c r="C12" s="101" t="s">
        <v>0</v>
      </c>
      <c r="D12" s="102" t="s">
        <v>0</v>
      </c>
      <c r="E12" s="103"/>
      <c r="F12" s="104"/>
      <c r="G12" s="105" t="str">
        <f>IFERROR(VLOOKUP(F12,'④残高試算表&amp;検証'!E:F,2,FALSE),"【借方コード未入力】")</f>
        <v>【借方コード未入力】</v>
      </c>
      <c r="H12" s="104"/>
      <c r="I12" s="91" t="str">
        <f>IFERROR(VLOOKUP(H12,'④残高試算表&amp;検証'!E:F,2,FALSE),"【貸方コード未入力】")</f>
        <v>【貸方コード未入力】</v>
      </c>
      <c r="J12" s="110"/>
      <c r="K12" s="62"/>
    </row>
    <row r="13" spans="2:11" x14ac:dyDescent="0.25">
      <c r="B13" s="106"/>
      <c r="C13" s="101" t="s">
        <v>0</v>
      </c>
      <c r="D13" s="102" t="s">
        <v>0</v>
      </c>
      <c r="E13" s="103"/>
      <c r="F13" s="104"/>
      <c r="G13" s="105" t="str">
        <f>IFERROR(VLOOKUP(F13,'④残高試算表&amp;検証'!E:F,2,FALSE),"【借方コード未入力】")</f>
        <v>【借方コード未入力】</v>
      </c>
      <c r="H13" s="104"/>
      <c r="I13" s="91" t="str">
        <f>IFERROR(VLOOKUP(H13,'④残高試算表&amp;検証'!E:F,2,FALSE),"【貸方コード未入力】")</f>
        <v>【貸方コード未入力】</v>
      </c>
      <c r="J13" s="110"/>
      <c r="K13" s="62"/>
    </row>
    <row r="14" spans="2:11" x14ac:dyDescent="0.25">
      <c r="B14" s="106"/>
      <c r="C14" s="101" t="s">
        <v>0</v>
      </c>
      <c r="D14" s="102" t="s">
        <v>0</v>
      </c>
      <c r="E14" s="103"/>
      <c r="F14" s="104"/>
      <c r="G14" s="105" t="str">
        <f>IFERROR(VLOOKUP(F14,'④残高試算表&amp;検証'!E:F,2,FALSE),"【借方コード未入力】")</f>
        <v>【借方コード未入力】</v>
      </c>
      <c r="H14" s="104"/>
      <c r="I14" s="91" t="str">
        <f>IFERROR(VLOOKUP(H14,'④残高試算表&amp;検証'!E:F,2,FALSE),"【貸方コード未入力】")</f>
        <v>【貸方コード未入力】</v>
      </c>
      <c r="J14" s="110"/>
      <c r="K14" s="62"/>
    </row>
    <row r="15" spans="2:11" x14ac:dyDescent="0.25">
      <c r="B15" s="100"/>
      <c r="C15" s="101" t="s">
        <v>0</v>
      </c>
      <c r="D15" s="102" t="s">
        <v>0</v>
      </c>
      <c r="E15" s="103"/>
      <c r="F15" s="104"/>
      <c r="G15" s="105" t="str">
        <f>IFERROR(VLOOKUP(F15,'④残高試算表&amp;検証'!E:F,2,FALSE),"【借方コード未入力】")</f>
        <v>【借方コード未入力】</v>
      </c>
      <c r="H15" s="104"/>
      <c r="I15" s="91" t="str">
        <f>IFERROR(VLOOKUP(H15,'④残高試算表&amp;検証'!E:F,2,FALSE),"【貸方コード未入力】")</f>
        <v>【貸方コード未入力】</v>
      </c>
      <c r="J15" s="110"/>
      <c r="K15" s="62"/>
    </row>
    <row r="16" spans="2:11" x14ac:dyDescent="0.25">
      <c r="B16" s="106"/>
      <c r="C16" s="101" t="s">
        <v>0</v>
      </c>
      <c r="D16" s="102" t="s">
        <v>0</v>
      </c>
      <c r="E16" s="103"/>
      <c r="F16" s="104"/>
      <c r="G16" s="105" t="str">
        <f>IFERROR(VLOOKUP(F16,'④残高試算表&amp;検証'!E:F,2,FALSE),"【借方コード未入力】")</f>
        <v>【借方コード未入力】</v>
      </c>
      <c r="H16" s="104"/>
      <c r="I16" s="91" t="str">
        <f>IFERROR(VLOOKUP(H16,'④残高試算表&amp;検証'!E:F,2,FALSE),"【貸方コード未入力】")</f>
        <v>【貸方コード未入力】</v>
      </c>
      <c r="J16" s="110"/>
      <c r="K16" s="62"/>
    </row>
    <row r="17" spans="2:11" x14ac:dyDescent="0.25">
      <c r="B17" s="100"/>
      <c r="C17" s="101" t="s">
        <v>0</v>
      </c>
      <c r="D17" s="102" t="s">
        <v>0</v>
      </c>
      <c r="E17" s="103"/>
      <c r="F17" s="104"/>
      <c r="G17" s="105" t="str">
        <f>IFERROR(VLOOKUP(F17,'④残高試算表&amp;検証'!E:F,2,FALSE),"【借方コード未入力】")</f>
        <v>【借方コード未入力】</v>
      </c>
      <c r="H17" s="104"/>
      <c r="I17" s="91" t="str">
        <f>IFERROR(VLOOKUP(H17,'④残高試算表&amp;検証'!E:F,2,FALSE),"【貸方コード未入力】")</f>
        <v>【貸方コード未入力】</v>
      </c>
      <c r="J17" s="110"/>
      <c r="K17" s="62"/>
    </row>
    <row r="18" spans="2:11" x14ac:dyDescent="0.25">
      <c r="B18" s="100"/>
      <c r="C18" s="101" t="s">
        <v>0</v>
      </c>
      <c r="D18" s="102" t="s">
        <v>0</v>
      </c>
      <c r="E18" s="103"/>
      <c r="F18" s="104"/>
      <c r="G18" s="105" t="str">
        <f>IFERROR(VLOOKUP(F18,'④残高試算表&amp;検証'!E:F,2,FALSE),"【借方コード未入力】")</f>
        <v>【借方コード未入力】</v>
      </c>
      <c r="H18" s="104"/>
      <c r="I18" s="91" t="str">
        <f>IFERROR(VLOOKUP(H18,'④残高試算表&amp;検証'!E:F,2,FALSE),"【貸方コード未入力】")</f>
        <v>【貸方コード未入力】</v>
      </c>
      <c r="J18" s="110"/>
      <c r="K18" s="62"/>
    </row>
    <row r="19" spans="2:11" x14ac:dyDescent="0.25">
      <c r="B19" s="100"/>
      <c r="C19" s="101" t="s">
        <v>0</v>
      </c>
      <c r="D19" s="102" t="s">
        <v>0</v>
      </c>
      <c r="E19" s="103"/>
      <c r="F19" s="104"/>
      <c r="G19" s="105" t="str">
        <f>IFERROR(VLOOKUP(F19,'④残高試算表&amp;検証'!E:F,2,FALSE),"【借方コード未入力】")</f>
        <v>【借方コード未入力】</v>
      </c>
      <c r="H19" s="104"/>
      <c r="I19" s="91" t="str">
        <f>IFERROR(VLOOKUP(H19,'④残高試算表&amp;検証'!E:F,2,FALSE),"【貸方コード未入力】")</f>
        <v>【貸方コード未入力】</v>
      </c>
      <c r="J19" s="110"/>
      <c r="K19" s="62"/>
    </row>
    <row r="20" spans="2:11" x14ac:dyDescent="0.25">
      <c r="B20" s="100"/>
      <c r="C20" s="101" t="s">
        <v>0</v>
      </c>
      <c r="D20" s="102" t="s">
        <v>0</v>
      </c>
      <c r="E20" s="103"/>
      <c r="F20" s="104"/>
      <c r="G20" s="105" t="str">
        <f>IFERROR(VLOOKUP(F20,'④残高試算表&amp;検証'!E:F,2,FALSE),"【借方コード未入力】")</f>
        <v>【借方コード未入力】</v>
      </c>
      <c r="H20" s="104"/>
      <c r="I20" s="91" t="str">
        <f>IFERROR(VLOOKUP(H20,'④残高試算表&amp;検証'!E:F,2,FALSE),"【貸方コード未入力】")</f>
        <v>【貸方コード未入力】</v>
      </c>
      <c r="J20" s="110"/>
      <c r="K20" s="62"/>
    </row>
    <row r="21" spans="2:11" x14ac:dyDescent="0.25">
      <c r="B21" s="100"/>
      <c r="C21" s="101" t="s">
        <v>0</v>
      </c>
      <c r="D21" s="102" t="s">
        <v>0</v>
      </c>
      <c r="E21" s="103"/>
      <c r="F21" s="104"/>
      <c r="G21" s="105" t="str">
        <f>IFERROR(VLOOKUP(F21,'④残高試算表&amp;検証'!E:F,2,FALSE),"【借方コード未入力】")</f>
        <v>【借方コード未入力】</v>
      </c>
      <c r="H21" s="104"/>
      <c r="I21" s="91" t="str">
        <f>IFERROR(VLOOKUP(H21,'④残高試算表&amp;検証'!E:F,2,FALSE),"【貸方コード未入力】")</f>
        <v>【貸方コード未入力】</v>
      </c>
      <c r="J21" s="110"/>
      <c r="K21" s="62"/>
    </row>
    <row r="22" spans="2:11" x14ac:dyDescent="0.25">
      <c r="B22" s="106"/>
      <c r="C22" s="101" t="s">
        <v>0</v>
      </c>
      <c r="D22" s="102" t="s">
        <v>0</v>
      </c>
      <c r="E22" s="103"/>
      <c r="F22" s="104"/>
      <c r="G22" s="105" t="str">
        <f>IFERROR(VLOOKUP(F22,'④残高試算表&amp;検証'!E:F,2,FALSE),"【借方コード未入力】")</f>
        <v>【借方コード未入力】</v>
      </c>
      <c r="H22" s="104"/>
      <c r="I22" s="91" t="str">
        <f>IFERROR(VLOOKUP(H22,'④残高試算表&amp;検証'!E:F,2,FALSE),"【貸方コード未入力】")</f>
        <v>【貸方コード未入力】</v>
      </c>
      <c r="J22" s="110"/>
      <c r="K22" s="62"/>
    </row>
    <row r="23" spans="2:11" x14ac:dyDescent="0.25">
      <c r="B23" s="100"/>
      <c r="C23" s="101" t="s">
        <v>0</v>
      </c>
      <c r="D23" s="102" t="s">
        <v>0</v>
      </c>
      <c r="E23" s="103"/>
      <c r="F23" s="104"/>
      <c r="G23" s="105" t="str">
        <f>IFERROR(VLOOKUP(F23,'④残高試算表&amp;検証'!E:F,2,FALSE),"【借方コード未入力】")</f>
        <v>【借方コード未入力】</v>
      </c>
      <c r="H23" s="104"/>
      <c r="I23" s="91" t="str">
        <f>IFERROR(VLOOKUP(H23,'④残高試算表&amp;検証'!E:F,2,FALSE),"【貸方コード未入力】")</f>
        <v>【貸方コード未入力】</v>
      </c>
      <c r="J23" s="110"/>
      <c r="K23" s="62"/>
    </row>
    <row r="24" spans="2:11" x14ac:dyDescent="0.25">
      <c r="B24" s="106"/>
      <c r="C24" s="101" t="s">
        <v>0</v>
      </c>
      <c r="D24" s="102" t="s">
        <v>0</v>
      </c>
      <c r="E24" s="103"/>
      <c r="F24" s="104"/>
      <c r="G24" s="105" t="str">
        <f>IFERROR(VLOOKUP(F24,'④残高試算表&amp;検証'!E:F,2,FALSE),"【借方コード未入力】")</f>
        <v>【借方コード未入力】</v>
      </c>
      <c r="H24" s="104"/>
      <c r="I24" s="91" t="str">
        <f>IFERROR(VLOOKUP(H24,'④残高試算表&amp;検証'!E:F,2,FALSE),"【貸方コード未入力】")</f>
        <v>【貸方コード未入力】</v>
      </c>
      <c r="J24" s="110"/>
      <c r="K24" s="62"/>
    </row>
    <row r="25" spans="2:11" x14ac:dyDescent="0.25">
      <c r="B25" s="106"/>
      <c r="C25" s="101" t="s">
        <v>0</v>
      </c>
      <c r="D25" s="102" t="s">
        <v>0</v>
      </c>
      <c r="E25" s="103"/>
      <c r="F25" s="104"/>
      <c r="G25" s="105" t="str">
        <f>IFERROR(VLOOKUP(F25,'④残高試算表&amp;検証'!E:F,2,FALSE),"【借方コード未入力】")</f>
        <v>【借方コード未入力】</v>
      </c>
      <c r="H25" s="104"/>
      <c r="I25" s="91" t="str">
        <f>IFERROR(VLOOKUP(H25,'④残高試算表&amp;検証'!E:F,2,FALSE),"【貸方コード未入力】")</f>
        <v>【貸方コード未入力】</v>
      </c>
      <c r="J25" s="110"/>
      <c r="K25" s="62"/>
    </row>
    <row r="26" spans="2:11" x14ac:dyDescent="0.25">
      <c r="B26" s="106"/>
      <c r="C26" s="101" t="s">
        <v>0</v>
      </c>
      <c r="D26" s="102" t="s">
        <v>0</v>
      </c>
      <c r="E26" s="103"/>
      <c r="F26" s="104"/>
      <c r="G26" s="105" t="str">
        <f>IFERROR(VLOOKUP(F26,'④残高試算表&amp;検証'!E:F,2,FALSE),"【借方コード未入力】")</f>
        <v>【借方コード未入力】</v>
      </c>
      <c r="H26" s="104"/>
      <c r="I26" s="91" t="str">
        <f>IFERROR(VLOOKUP(H26,'④残高試算表&amp;検証'!E:F,2,FALSE),"【貸方コード未入力】")</f>
        <v>【貸方コード未入力】</v>
      </c>
      <c r="J26" s="110"/>
      <c r="K26" s="62"/>
    </row>
    <row r="27" spans="2:11" x14ac:dyDescent="0.25">
      <c r="B27" s="106"/>
      <c r="C27" s="101" t="s">
        <v>0</v>
      </c>
      <c r="D27" s="102" t="s">
        <v>0</v>
      </c>
      <c r="E27" s="103"/>
      <c r="F27" s="104"/>
      <c r="G27" s="105" t="str">
        <f>IFERROR(VLOOKUP(F27,'④残高試算表&amp;検証'!E:F,2,FALSE),"【借方コード未入力】")</f>
        <v>【借方コード未入力】</v>
      </c>
      <c r="H27" s="104"/>
      <c r="I27" s="91" t="str">
        <f>IFERROR(VLOOKUP(H27,'④残高試算表&amp;検証'!E:F,2,FALSE),"【貸方コード未入力】")</f>
        <v>【貸方コード未入力】</v>
      </c>
      <c r="J27" s="110"/>
      <c r="K27" s="62"/>
    </row>
    <row r="28" spans="2:11" x14ac:dyDescent="0.25">
      <c r="B28" s="106"/>
      <c r="C28" s="101" t="s">
        <v>0</v>
      </c>
      <c r="D28" s="102" t="s">
        <v>0</v>
      </c>
      <c r="E28" s="103"/>
      <c r="F28" s="104"/>
      <c r="G28" s="105" t="str">
        <f>IFERROR(VLOOKUP(F28,'④残高試算表&amp;検証'!E:F,2,FALSE),"【借方コード未入力】")</f>
        <v>【借方コード未入力】</v>
      </c>
      <c r="H28" s="104"/>
      <c r="I28" s="91" t="str">
        <f>IFERROR(VLOOKUP(H28,'④残高試算表&amp;検証'!E:F,2,FALSE),"【貸方コード未入力】")</f>
        <v>【貸方コード未入力】</v>
      </c>
      <c r="J28" s="110"/>
      <c r="K28" s="62"/>
    </row>
    <row r="29" spans="2:11" x14ac:dyDescent="0.25">
      <c r="B29" s="106"/>
      <c r="C29" s="101" t="s">
        <v>0</v>
      </c>
      <c r="D29" s="102" t="s">
        <v>0</v>
      </c>
      <c r="E29" s="103"/>
      <c r="F29" s="104"/>
      <c r="G29" s="105" t="str">
        <f>IFERROR(VLOOKUP(F29,'④残高試算表&amp;検証'!E:F,2,FALSE),"【借方コード未入力】")</f>
        <v>【借方コード未入力】</v>
      </c>
      <c r="H29" s="104"/>
      <c r="I29" s="91" t="str">
        <f>IFERROR(VLOOKUP(H29,'④残高試算表&amp;検証'!E:F,2,FALSE),"【貸方コード未入力】")</f>
        <v>【貸方コード未入力】</v>
      </c>
      <c r="J29" s="110"/>
      <c r="K29" s="62"/>
    </row>
    <row r="30" spans="2:11" x14ac:dyDescent="0.25">
      <c r="B30" s="106"/>
      <c r="C30" s="101" t="s">
        <v>0</v>
      </c>
      <c r="D30" s="102" t="s">
        <v>0</v>
      </c>
      <c r="E30" s="103"/>
      <c r="F30" s="104"/>
      <c r="G30" s="105" t="str">
        <f>IFERROR(VLOOKUP(F30,'④残高試算表&amp;検証'!E:F,2,FALSE),"【借方コード未入力】")</f>
        <v>【借方コード未入力】</v>
      </c>
      <c r="H30" s="104"/>
      <c r="I30" s="91" t="str">
        <f>IFERROR(VLOOKUP(H30,'④残高試算表&amp;検証'!E:F,2,FALSE),"【貸方コード未入力】")</f>
        <v>【貸方コード未入力】</v>
      </c>
      <c r="J30" s="110"/>
      <c r="K30" s="62"/>
    </row>
    <row r="31" spans="2:11" x14ac:dyDescent="0.25">
      <c r="B31" s="106"/>
      <c r="C31" s="101" t="s">
        <v>0</v>
      </c>
      <c r="D31" s="102" t="s">
        <v>0</v>
      </c>
      <c r="E31" s="103"/>
      <c r="F31" s="104"/>
      <c r="G31" s="105" t="str">
        <f>IFERROR(VLOOKUP(F31,'④残高試算表&amp;検証'!E:F,2,FALSE),"【借方コード未入力】")</f>
        <v>【借方コード未入力】</v>
      </c>
      <c r="H31" s="104"/>
      <c r="I31" s="91" t="str">
        <f>IFERROR(VLOOKUP(H31,'④残高試算表&amp;検証'!E:F,2,FALSE),"【貸方コード未入力】")</f>
        <v>【貸方コード未入力】</v>
      </c>
      <c r="J31" s="110"/>
      <c r="K31" s="62"/>
    </row>
    <row r="32" spans="2:11" x14ac:dyDescent="0.25">
      <c r="B32" s="106"/>
      <c r="C32" s="101" t="s">
        <v>0</v>
      </c>
      <c r="D32" s="102" t="s">
        <v>0</v>
      </c>
      <c r="E32" s="103"/>
      <c r="F32" s="104"/>
      <c r="G32" s="105" t="str">
        <f>IFERROR(VLOOKUP(F32,'④残高試算表&amp;検証'!E:F,2,FALSE),"【借方コード未入力】")</f>
        <v>【借方コード未入力】</v>
      </c>
      <c r="H32" s="104"/>
      <c r="I32" s="91" t="str">
        <f>IFERROR(VLOOKUP(H32,'④残高試算表&amp;検証'!E:F,2,FALSE),"【貸方コード未入力】")</f>
        <v>【貸方コード未入力】</v>
      </c>
      <c r="J32" s="110"/>
      <c r="K32" s="62"/>
    </row>
    <row r="33" spans="2:11" x14ac:dyDescent="0.25">
      <c r="B33" s="100"/>
      <c r="C33" s="101" t="s">
        <v>0</v>
      </c>
      <c r="D33" s="102" t="s">
        <v>0</v>
      </c>
      <c r="E33" s="103"/>
      <c r="F33" s="104"/>
      <c r="G33" s="105" t="str">
        <f>IFERROR(VLOOKUP(F33,'④残高試算表&amp;検証'!E:F,2,FALSE),"【借方コード未入力】")</f>
        <v>【借方コード未入力】</v>
      </c>
      <c r="H33" s="104"/>
      <c r="I33" s="91" t="str">
        <f>IFERROR(VLOOKUP(H33,'④残高試算表&amp;検証'!E:F,2,FALSE),"【貸方コード未入力】")</f>
        <v>【貸方コード未入力】</v>
      </c>
      <c r="J33" s="110"/>
      <c r="K33" s="62"/>
    </row>
    <row r="34" spans="2:11" x14ac:dyDescent="0.25">
      <c r="B34" s="106"/>
      <c r="C34" s="101" t="s">
        <v>0</v>
      </c>
      <c r="D34" s="102" t="s">
        <v>0</v>
      </c>
      <c r="E34" s="103"/>
      <c r="F34" s="104"/>
      <c r="G34" s="105" t="str">
        <f>IFERROR(VLOOKUP(F34,'④残高試算表&amp;検証'!E:F,2,FALSE),"【借方コード未入力】")</f>
        <v>【借方コード未入力】</v>
      </c>
      <c r="H34" s="104"/>
      <c r="I34" s="91" t="str">
        <f>IFERROR(VLOOKUP(H34,'④残高試算表&amp;検証'!E:F,2,FALSE),"【貸方コード未入力】")</f>
        <v>【貸方コード未入力】</v>
      </c>
      <c r="J34" s="110"/>
      <c r="K34" s="62"/>
    </row>
    <row r="35" spans="2:11" x14ac:dyDescent="0.25">
      <c r="B35" s="100"/>
      <c r="C35" s="101" t="s">
        <v>0</v>
      </c>
      <c r="D35" s="102" t="s">
        <v>0</v>
      </c>
      <c r="E35" s="103"/>
      <c r="F35" s="104"/>
      <c r="G35" s="105" t="str">
        <f>IFERROR(VLOOKUP(F35,'④残高試算表&amp;検証'!E:F,2,FALSE),"【借方コード未入力】")</f>
        <v>【借方コード未入力】</v>
      </c>
      <c r="H35" s="104"/>
      <c r="I35" s="91" t="str">
        <f>IFERROR(VLOOKUP(H35,'④残高試算表&amp;検証'!E:F,2,FALSE),"【貸方コード未入力】")</f>
        <v>【貸方コード未入力】</v>
      </c>
      <c r="J35" s="110"/>
      <c r="K35" s="62"/>
    </row>
    <row r="36" spans="2:11" x14ac:dyDescent="0.25">
      <c r="B36" s="100"/>
      <c r="C36" s="101" t="s">
        <v>0</v>
      </c>
      <c r="D36" s="102" t="s">
        <v>0</v>
      </c>
      <c r="E36" s="103"/>
      <c r="F36" s="104"/>
      <c r="G36" s="105" t="str">
        <f>IFERROR(VLOOKUP(F36,'④残高試算表&amp;検証'!E:F,2,FALSE),"【借方コード未入力】")</f>
        <v>【借方コード未入力】</v>
      </c>
      <c r="H36" s="104"/>
      <c r="I36" s="91" t="str">
        <f>IFERROR(VLOOKUP(H36,'④残高試算表&amp;検証'!E:F,2,FALSE),"【貸方コード未入力】")</f>
        <v>【貸方コード未入力】</v>
      </c>
      <c r="J36" s="110"/>
      <c r="K36" s="62"/>
    </row>
    <row r="37" spans="2:11" x14ac:dyDescent="0.25">
      <c r="B37" s="106"/>
      <c r="C37" s="101" t="s">
        <v>0</v>
      </c>
      <c r="D37" s="102" t="s">
        <v>0</v>
      </c>
      <c r="E37" s="103"/>
      <c r="F37" s="104"/>
      <c r="G37" s="105" t="str">
        <f>IFERROR(VLOOKUP(F37,'④残高試算表&amp;検証'!E:F,2,FALSE),"【借方コード未入力】")</f>
        <v>【借方コード未入力】</v>
      </c>
      <c r="H37" s="104"/>
      <c r="I37" s="91" t="str">
        <f>IFERROR(VLOOKUP(H37,'④残高試算表&amp;検証'!E:F,2,FALSE),"【貸方コード未入力】")</f>
        <v>【貸方コード未入力】</v>
      </c>
      <c r="J37" s="110"/>
      <c r="K37" s="62"/>
    </row>
    <row r="38" spans="2:11" x14ac:dyDescent="0.25">
      <c r="B38" s="100"/>
      <c r="C38" s="101" t="s">
        <v>0</v>
      </c>
      <c r="D38" s="102" t="s">
        <v>0</v>
      </c>
      <c r="E38" s="103"/>
      <c r="F38" s="104"/>
      <c r="G38" s="105" t="str">
        <f>IFERROR(VLOOKUP(F38,'④残高試算表&amp;検証'!E:F,2,FALSE),"【借方コード未入力】")</f>
        <v>【借方コード未入力】</v>
      </c>
      <c r="H38" s="104"/>
      <c r="I38" s="91" t="str">
        <f>IFERROR(VLOOKUP(H38,'④残高試算表&amp;検証'!E:F,2,FALSE),"【貸方コード未入力】")</f>
        <v>【貸方コード未入力】</v>
      </c>
      <c r="J38" s="110"/>
      <c r="K38" s="62"/>
    </row>
    <row r="39" spans="2:11" x14ac:dyDescent="0.25">
      <c r="B39" s="106"/>
      <c r="C39" s="101" t="s">
        <v>0</v>
      </c>
      <c r="D39" s="102" t="s">
        <v>0</v>
      </c>
      <c r="E39" s="103"/>
      <c r="F39" s="104"/>
      <c r="G39" s="105" t="str">
        <f>IFERROR(VLOOKUP(F39,'④残高試算表&amp;検証'!E:F,2,FALSE),"【借方コード未入力】")</f>
        <v>【借方コード未入力】</v>
      </c>
      <c r="H39" s="104"/>
      <c r="I39" s="91" t="str">
        <f>IFERROR(VLOOKUP(H39,'④残高試算表&amp;検証'!E:F,2,FALSE),"【貸方コード未入力】")</f>
        <v>【貸方コード未入力】</v>
      </c>
      <c r="J39" s="110"/>
      <c r="K39" s="62"/>
    </row>
    <row r="40" spans="2:11" x14ac:dyDescent="0.25">
      <c r="B40" s="100"/>
      <c r="C40" s="101" t="s">
        <v>0</v>
      </c>
      <c r="D40" s="102" t="s">
        <v>0</v>
      </c>
      <c r="E40" s="103"/>
      <c r="F40" s="104"/>
      <c r="G40" s="105" t="str">
        <f>IFERROR(VLOOKUP(F40,'④残高試算表&amp;検証'!E:F,2,FALSE),"【借方コード未入力】")</f>
        <v>【借方コード未入力】</v>
      </c>
      <c r="H40" s="104"/>
      <c r="I40" s="91" t="str">
        <f>IFERROR(VLOOKUP(H40,'④残高試算表&amp;検証'!E:F,2,FALSE),"【貸方コード未入力】")</f>
        <v>【貸方コード未入力】</v>
      </c>
      <c r="J40" s="110"/>
      <c r="K40" s="62"/>
    </row>
    <row r="41" spans="2:11" x14ac:dyDescent="0.25">
      <c r="B41" s="106"/>
      <c r="C41" s="101" t="s">
        <v>0</v>
      </c>
      <c r="D41" s="102" t="s">
        <v>0</v>
      </c>
      <c r="E41" s="103"/>
      <c r="F41" s="104"/>
      <c r="G41" s="105" t="str">
        <f>IFERROR(VLOOKUP(F41,'④残高試算表&amp;検証'!E:F,2,FALSE),"【借方コード未入力】")</f>
        <v>【借方コード未入力】</v>
      </c>
      <c r="H41" s="104"/>
      <c r="I41" s="91" t="str">
        <f>IFERROR(VLOOKUP(H41,'④残高試算表&amp;検証'!E:F,2,FALSE),"【貸方コード未入力】")</f>
        <v>【貸方コード未入力】</v>
      </c>
      <c r="J41" s="110"/>
      <c r="K41" s="62"/>
    </row>
    <row r="42" spans="2:11" x14ac:dyDescent="0.25">
      <c r="B42" s="106"/>
      <c r="C42" s="101" t="s">
        <v>0</v>
      </c>
      <c r="D42" s="102" t="s">
        <v>0</v>
      </c>
      <c r="E42" s="103"/>
      <c r="F42" s="104"/>
      <c r="G42" s="105" t="str">
        <f>IFERROR(VLOOKUP(F42,'④残高試算表&amp;検証'!E:F,2,FALSE),"【借方コード未入力】")</f>
        <v>【借方コード未入力】</v>
      </c>
      <c r="H42" s="104"/>
      <c r="I42" s="91" t="str">
        <f>IFERROR(VLOOKUP(H42,'④残高試算表&amp;検証'!E:F,2,FALSE),"【貸方コード未入力】")</f>
        <v>【貸方コード未入力】</v>
      </c>
      <c r="J42" s="110"/>
      <c r="K42" s="62"/>
    </row>
    <row r="43" spans="2:11" x14ac:dyDescent="0.25">
      <c r="B43" s="100"/>
      <c r="C43" s="101" t="s">
        <v>0</v>
      </c>
      <c r="D43" s="102" t="s">
        <v>0</v>
      </c>
      <c r="E43" s="103"/>
      <c r="F43" s="104"/>
      <c r="G43" s="105" t="str">
        <f>IFERROR(VLOOKUP(F43,'④残高試算表&amp;検証'!E:F,2,FALSE),"【借方コード未入力】")</f>
        <v>【借方コード未入力】</v>
      </c>
      <c r="H43" s="104"/>
      <c r="I43" s="91" t="str">
        <f>IFERROR(VLOOKUP(H43,'④残高試算表&amp;検証'!E:F,2,FALSE),"【貸方コード未入力】")</f>
        <v>【貸方コード未入力】</v>
      </c>
      <c r="J43" s="110"/>
      <c r="K43" s="62"/>
    </row>
    <row r="44" spans="2:11" x14ac:dyDescent="0.25">
      <c r="B44" s="106"/>
      <c r="C44" s="101" t="s">
        <v>0</v>
      </c>
      <c r="D44" s="102" t="s">
        <v>0</v>
      </c>
      <c r="E44" s="103"/>
      <c r="F44" s="104"/>
      <c r="G44" s="105" t="str">
        <f>IFERROR(VLOOKUP(F44,'④残高試算表&amp;検証'!E:F,2,FALSE),"【借方コード未入力】")</f>
        <v>【借方コード未入力】</v>
      </c>
      <c r="H44" s="104"/>
      <c r="I44" s="91" t="str">
        <f>IFERROR(VLOOKUP(H44,'④残高試算表&amp;検証'!E:F,2,FALSE),"【貸方コード未入力】")</f>
        <v>【貸方コード未入力】</v>
      </c>
      <c r="J44" s="110"/>
      <c r="K44" s="62"/>
    </row>
    <row r="45" spans="2:11" x14ac:dyDescent="0.25">
      <c r="B45" s="106"/>
      <c r="C45" s="101" t="s">
        <v>0</v>
      </c>
      <c r="D45" s="102" t="s">
        <v>0</v>
      </c>
      <c r="E45" s="103"/>
      <c r="F45" s="104"/>
      <c r="G45" s="105" t="str">
        <f>IFERROR(VLOOKUP(F45,'④残高試算表&amp;検証'!E:F,2,FALSE),"【借方コード未入力】")</f>
        <v>【借方コード未入力】</v>
      </c>
      <c r="H45" s="104"/>
      <c r="I45" s="91" t="str">
        <f>IFERROR(VLOOKUP(H45,'④残高試算表&amp;検証'!E:F,2,FALSE),"【貸方コード未入力】")</f>
        <v>【貸方コード未入力】</v>
      </c>
      <c r="J45" s="110"/>
      <c r="K45" s="62"/>
    </row>
    <row r="46" spans="2:11" x14ac:dyDescent="0.25">
      <c r="B46" s="106"/>
      <c r="C46" s="101" t="s">
        <v>0</v>
      </c>
      <c r="D46" s="102" t="s">
        <v>0</v>
      </c>
      <c r="E46" s="103"/>
      <c r="F46" s="104"/>
      <c r="G46" s="105" t="str">
        <f>IFERROR(VLOOKUP(F46,'④残高試算表&amp;検証'!E:F,2,FALSE),"【借方コード未入力】")</f>
        <v>【借方コード未入力】</v>
      </c>
      <c r="H46" s="104"/>
      <c r="I46" s="91" t="str">
        <f>IFERROR(VLOOKUP(H46,'④残高試算表&amp;検証'!E:F,2,FALSE),"【貸方コード未入力】")</f>
        <v>【貸方コード未入力】</v>
      </c>
      <c r="J46" s="110"/>
      <c r="K46" s="62"/>
    </row>
    <row r="47" spans="2:11" x14ac:dyDescent="0.25">
      <c r="B47" s="100"/>
      <c r="C47" s="101" t="s">
        <v>0</v>
      </c>
      <c r="D47" s="102" t="s">
        <v>0</v>
      </c>
      <c r="E47" s="103"/>
      <c r="F47" s="104"/>
      <c r="G47" s="105" t="str">
        <f>IFERROR(VLOOKUP(F47,'④残高試算表&amp;検証'!E:F,2,FALSE),"【借方コード未入力】")</f>
        <v>【借方コード未入力】</v>
      </c>
      <c r="H47" s="104"/>
      <c r="I47" s="91" t="str">
        <f>IFERROR(VLOOKUP(H47,'④残高試算表&amp;検証'!E:F,2,FALSE),"【貸方コード未入力】")</f>
        <v>【貸方コード未入力】</v>
      </c>
      <c r="J47" s="110"/>
      <c r="K47" s="62"/>
    </row>
    <row r="48" spans="2:11" x14ac:dyDescent="0.25">
      <c r="B48" s="100"/>
      <c r="C48" s="101" t="s">
        <v>0</v>
      </c>
      <c r="D48" s="102" t="s">
        <v>0</v>
      </c>
      <c r="E48" s="103"/>
      <c r="F48" s="104"/>
      <c r="G48" s="105" t="str">
        <f>IFERROR(VLOOKUP(F48,'④残高試算表&amp;検証'!E:F,2,FALSE),"【借方コード未入力】")</f>
        <v>【借方コード未入力】</v>
      </c>
      <c r="H48" s="104"/>
      <c r="I48" s="91" t="str">
        <f>IFERROR(VLOOKUP(H48,'④残高試算表&amp;検証'!E:F,2,FALSE),"【貸方コード未入力】")</f>
        <v>【貸方コード未入力】</v>
      </c>
      <c r="J48" s="110"/>
      <c r="K48" s="62"/>
    </row>
    <row r="49" spans="2:11" x14ac:dyDescent="0.25">
      <c r="B49" s="100"/>
      <c r="C49" s="101" t="s">
        <v>0</v>
      </c>
      <c r="D49" s="102" t="s">
        <v>0</v>
      </c>
      <c r="E49" s="103"/>
      <c r="F49" s="104"/>
      <c r="G49" s="105" t="str">
        <f>IFERROR(VLOOKUP(F49,'④残高試算表&amp;検証'!E:F,2,FALSE),"【借方コード未入力】")</f>
        <v>【借方コード未入力】</v>
      </c>
      <c r="H49" s="104"/>
      <c r="I49" s="91" t="str">
        <f>IFERROR(VLOOKUP(H49,'④残高試算表&amp;検証'!E:F,2,FALSE),"【貸方コード未入力】")</f>
        <v>【貸方コード未入力】</v>
      </c>
      <c r="J49" s="110"/>
      <c r="K49" s="62"/>
    </row>
    <row r="50" spans="2:11" x14ac:dyDescent="0.25">
      <c r="B50" s="100"/>
      <c r="C50" s="101" t="s">
        <v>0</v>
      </c>
      <c r="D50" s="102" t="s">
        <v>0</v>
      </c>
      <c r="E50" s="103"/>
      <c r="F50" s="104"/>
      <c r="G50" s="105" t="str">
        <f>IFERROR(VLOOKUP(F50,'④残高試算表&amp;検証'!E:F,2,FALSE),"【借方コード未入力】")</f>
        <v>【借方コード未入力】</v>
      </c>
      <c r="H50" s="104"/>
      <c r="I50" s="91" t="str">
        <f>IFERROR(VLOOKUP(H50,'④残高試算表&amp;検証'!E:F,2,FALSE),"【貸方コード未入力】")</f>
        <v>【貸方コード未入力】</v>
      </c>
      <c r="J50" s="110"/>
      <c r="K50" s="62"/>
    </row>
    <row r="51" spans="2:11" x14ac:dyDescent="0.25">
      <c r="B51" s="100"/>
      <c r="C51" s="101" t="s">
        <v>0</v>
      </c>
      <c r="D51" s="102" t="s">
        <v>0</v>
      </c>
      <c r="E51" s="103"/>
      <c r="F51" s="104"/>
      <c r="G51" s="105" t="str">
        <f>IFERROR(VLOOKUP(F51,'④残高試算表&amp;検証'!E:F,2,FALSE),"【借方コード未入力】")</f>
        <v>【借方コード未入力】</v>
      </c>
      <c r="H51" s="104"/>
      <c r="I51" s="91" t="str">
        <f>IFERROR(VLOOKUP(H51,'④残高試算表&amp;検証'!E:F,2,FALSE),"【貸方コード未入力】")</f>
        <v>【貸方コード未入力】</v>
      </c>
      <c r="J51" s="110"/>
      <c r="K51" s="62"/>
    </row>
    <row r="52" spans="2:11" x14ac:dyDescent="0.25">
      <c r="B52" s="100"/>
      <c r="C52" s="101" t="s">
        <v>0</v>
      </c>
      <c r="D52" s="102" t="s">
        <v>0</v>
      </c>
      <c r="E52" s="103"/>
      <c r="F52" s="104"/>
      <c r="G52" s="105" t="str">
        <f>IFERROR(VLOOKUP(F52,'④残高試算表&amp;検証'!E:F,2,FALSE),"【借方コード未入力】")</f>
        <v>【借方コード未入力】</v>
      </c>
      <c r="H52" s="104"/>
      <c r="I52" s="91" t="str">
        <f>IFERROR(VLOOKUP(H52,'④残高試算表&amp;検証'!E:F,2,FALSE),"【貸方コード未入力】")</f>
        <v>【貸方コード未入力】</v>
      </c>
      <c r="J52" s="110"/>
      <c r="K52" s="62"/>
    </row>
    <row r="53" spans="2:11" x14ac:dyDescent="0.25">
      <c r="B53" s="100"/>
      <c r="C53" s="101" t="s">
        <v>0</v>
      </c>
      <c r="D53" s="102" t="s">
        <v>0</v>
      </c>
      <c r="E53" s="103"/>
      <c r="F53" s="104"/>
      <c r="G53" s="105" t="str">
        <f>IFERROR(VLOOKUP(F53,'④残高試算表&amp;検証'!E:F,2,FALSE),"【借方コード未入力】")</f>
        <v>【借方コード未入力】</v>
      </c>
      <c r="H53" s="104"/>
      <c r="I53" s="91" t="str">
        <f>IFERROR(VLOOKUP(H53,'④残高試算表&amp;検証'!E:F,2,FALSE),"【貸方コード未入力】")</f>
        <v>【貸方コード未入力】</v>
      </c>
      <c r="J53" s="110"/>
      <c r="K53" s="62"/>
    </row>
    <row r="54" spans="2:11" x14ac:dyDescent="0.25">
      <c r="B54" s="100"/>
      <c r="C54" s="101" t="s">
        <v>0</v>
      </c>
      <c r="D54" s="102" t="s">
        <v>0</v>
      </c>
      <c r="E54" s="103"/>
      <c r="F54" s="104"/>
      <c r="G54" s="105" t="str">
        <f>IFERROR(VLOOKUP(F54,'④残高試算表&amp;検証'!E:F,2,FALSE),"【借方コード未入力】")</f>
        <v>【借方コード未入力】</v>
      </c>
      <c r="H54" s="104"/>
      <c r="I54" s="91" t="str">
        <f>IFERROR(VLOOKUP(H54,'④残高試算表&amp;検証'!E:F,2,FALSE),"【貸方コード未入力】")</f>
        <v>【貸方コード未入力】</v>
      </c>
      <c r="J54" s="110"/>
      <c r="K54" s="62"/>
    </row>
    <row r="55" spans="2:11" x14ac:dyDescent="0.25">
      <c r="B55" s="100"/>
      <c r="C55" s="101" t="s">
        <v>0</v>
      </c>
      <c r="D55" s="102" t="s">
        <v>0</v>
      </c>
      <c r="E55" s="103"/>
      <c r="F55" s="104"/>
      <c r="G55" s="105" t="str">
        <f>IFERROR(VLOOKUP(F55,'④残高試算表&amp;検証'!E:F,2,FALSE),"【借方コード未入力】")</f>
        <v>【借方コード未入力】</v>
      </c>
      <c r="H55" s="104"/>
      <c r="I55" s="91" t="str">
        <f>IFERROR(VLOOKUP(H55,'④残高試算表&amp;検証'!E:F,2,FALSE),"【貸方コード未入力】")</f>
        <v>【貸方コード未入力】</v>
      </c>
      <c r="J55" s="110"/>
      <c r="K55" s="62"/>
    </row>
    <row r="56" spans="2:11" x14ac:dyDescent="0.25">
      <c r="B56" s="100"/>
      <c r="C56" s="101" t="s">
        <v>0</v>
      </c>
      <c r="D56" s="102" t="s">
        <v>0</v>
      </c>
      <c r="E56" s="103"/>
      <c r="F56" s="104"/>
      <c r="G56" s="105" t="str">
        <f>IFERROR(VLOOKUP(F56,'④残高試算表&amp;検証'!E:F,2,FALSE),"【借方コード未入力】")</f>
        <v>【借方コード未入力】</v>
      </c>
      <c r="H56" s="104"/>
      <c r="I56" s="91" t="str">
        <f>IFERROR(VLOOKUP(H56,'④残高試算表&amp;検証'!E:F,2,FALSE),"【貸方コード未入力】")</f>
        <v>【貸方コード未入力】</v>
      </c>
      <c r="J56" s="110"/>
      <c r="K56" s="62"/>
    </row>
    <row r="57" spans="2:11" x14ac:dyDescent="0.25">
      <c r="B57" s="100"/>
      <c r="C57" s="101" t="s">
        <v>0</v>
      </c>
      <c r="D57" s="102" t="s">
        <v>0</v>
      </c>
      <c r="E57" s="103"/>
      <c r="F57" s="104"/>
      <c r="G57" s="105" t="str">
        <f>IFERROR(VLOOKUP(F57,'④残高試算表&amp;検証'!E:F,2,FALSE),"【借方コード未入力】")</f>
        <v>【借方コード未入力】</v>
      </c>
      <c r="H57" s="104"/>
      <c r="I57" s="91" t="str">
        <f>IFERROR(VLOOKUP(H57,'④残高試算表&amp;検証'!E:F,2,FALSE),"【貸方コード未入力】")</f>
        <v>【貸方コード未入力】</v>
      </c>
      <c r="J57" s="110"/>
      <c r="K57" s="62"/>
    </row>
    <row r="58" spans="2:11" x14ac:dyDescent="0.25">
      <c r="B58" s="100"/>
      <c r="C58" s="101" t="s">
        <v>0</v>
      </c>
      <c r="D58" s="102" t="s">
        <v>0</v>
      </c>
      <c r="E58" s="103"/>
      <c r="F58" s="104"/>
      <c r="G58" s="105" t="str">
        <f>IFERROR(VLOOKUP(F58,'④残高試算表&amp;検証'!E:F,2,FALSE),"【借方コード未入力】")</f>
        <v>【借方コード未入力】</v>
      </c>
      <c r="H58" s="104"/>
      <c r="I58" s="91" t="str">
        <f>IFERROR(VLOOKUP(H58,'④残高試算表&amp;検証'!E:F,2,FALSE),"【貸方コード未入力】")</f>
        <v>【貸方コード未入力】</v>
      </c>
      <c r="J58" s="110"/>
      <c r="K58" s="62"/>
    </row>
    <row r="59" spans="2:11" x14ac:dyDescent="0.25">
      <c r="B59" s="107"/>
      <c r="C59" s="101" t="s">
        <v>0</v>
      </c>
      <c r="D59" s="102" t="s">
        <v>0</v>
      </c>
      <c r="E59" s="103"/>
      <c r="F59" s="104"/>
      <c r="G59" s="105" t="str">
        <f>IFERROR(VLOOKUP(F59,'④残高試算表&amp;検証'!E:F,2,FALSE),"【借方コード未入力】")</f>
        <v>【借方コード未入力】</v>
      </c>
      <c r="H59" s="104"/>
      <c r="I59" s="91" t="str">
        <f>IFERROR(VLOOKUP(H59,'④残高試算表&amp;検証'!E:F,2,FALSE),"【貸方コード未入力】")</f>
        <v>【貸方コード未入力】</v>
      </c>
      <c r="J59" s="110"/>
      <c r="K59" s="62"/>
    </row>
    <row r="60" spans="2:11" x14ac:dyDescent="0.25">
      <c r="B60" s="107"/>
      <c r="C60" s="101" t="s">
        <v>0</v>
      </c>
      <c r="D60" s="102" t="s">
        <v>0</v>
      </c>
      <c r="E60" s="103"/>
      <c r="F60" s="104"/>
      <c r="G60" s="105" t="str">
        <f>IFERROR(VLOOKUP(F60,'④残高試算表&amp;検証'!E:F,2,FALSE),"【借方コード未入力】")</f>
        <v>【借方コード未入力】</v>
      </c>
      <c r="H60" s="104"/>
      <c r="I60" s="91" t="str">
        <f>IFERROR(VLOOKUP(H60,'④残高試算表&amp;検証'!E:F,2,FALSE),"【貸方コード未入力】")</f>
        <v>【貸方コード未入力】</v>
      </c>
      <c r="J60" s="110"/>
      <c r="K60" s="62"/>
    </row>
    <row r="61" spans="2:11" x14ac:dyDescent="0.25">
      <c r="B61" s="107"/>
      <c r="C61" s="101" t="s">
        <v>0</v>
      </c>
      <c r="D61" s="102" t="s">
        <v>0</v>
      </c>
      <c r="E61" s="103"/>
      <c r="F61" s="104"/>
      <c r="G61" s="105" t="str">
        <f>IFERROR(VLOOKUP(F61,'④残高試算表&amp;検証'!E:F,2,FALSE),"【借方コード未入力】")</f>
        <v>【借方コード未入力】</v>
      </c>
      <c r="H61" s="104"/>
      <c r="I61" s="91" t="str">
        <f>IFERROR(VLOOKUP(H61,'④残高試算表&amp;検証'!E:F,2,FALSE),"【貸方コード未入力】")</f>
        <v>【貸方コード未入力】</v>
      </c>
      <c r="J61" s="110"/>
      <c r="K61" s="62"/>
    </row>
    <row r="62" spans="2:11" x14ac:dyDescent="0.25">
      <c r="B62" s="107"/>
      <c r="C62" s="101" t="s">
        <v>0</v>
      </c>
      <c r="D62" s="102" t="s">
        <v>0</v>
      </c>
      <c r="E62" s="103"/>
      <c r="F62" s="104"/>
      <c r="G62" s="105" t="str">
        <f>IFERROR(VLOOKUP(F62,'④残高試算表&amp;検証'!E:F,2,FALSE),"【借方コード未入力】")</f>
        <v>【借方コード未入力】</v>
      </c>
      <c r="H62" s="104"/>
      <c r="I62" s="91" t="str">
        <f>IFERROR(VLOOKUP(H62,'④残高試算表&amp;検証'!E:F,2,FALSE),"【貸方コード未入力】")</f>
        <v>【貸方コード未入力】</v>
      </c>
      <c r="J62" s="110"/>
      <c r="K62" s="62"/>
    </row>
    <row r="63" spans="2:11" x14ac:dyDescent="0.25">
      <c r="B63" s="107"/>
      <c r="C63" s="101" t="s">
        <v>0</v>
      </c>
      <c r="D63" s="102" t="s">
        <v>0</v>
      </c>
      <c r="E63" s="103"/>
      <c r="F63" s="104"/>
      <c r="G63" s="105" t="str">
        <f>IFERROR(VLOOKUP(F63,'④残高試算表&amp;検証'!E:F,2,FALSE),"【借方コード未入力】")</f>
        <v>【借方コード未入力】</v>
      </c>
      <c r="H63" s="104"/>
      <c r="I63" s="91" t="str">
        <f>IFERROR(VLOOKUP(H63,'④残高試算表&amp;検証'!E:F,2,FALSE),"【貸方コード未入力】")</f>
        <v>【貸方コード未入力】</v>
      </c>
      <c r="J63" s="110"/>
      <c r="K63" s="62"/>
    </row>
    <row r="64" spans="2:11" x14ac:dyDescent="0.25">
      <c r="B64" s="107"/>
      <c r="C64" s="101" t="s">
        <v>0</v>
      </c>
      <c r="D64" s="102" t="s">
        <v>0</v>
      </c>
      <c r="E64" s="103"/>
      <c r="F64" s="104"/>
      <c r="G64" s="105" t="str">
        <f>IFERROR(VLOOKUP(F64,'④残高試算表&amp;検証'!E:F,2,FALSE),"【借方コード未入力】")</f>
        <v>【借方コード未入力】</v>
      </c>
      <c r="H64" s="104"/>
      <c r="I64" s="91" t="str">
        <f>IFERROR(VLOOKUP(H64,'④残高試算表&amp;検証'!E:F,2,FALSE),"【貸方コード未入力】")</f>
        <v>【貸方コード未入力】</v>
      </c>
      <c r="J64" s="110"/>
      <c r="K64" s="62"/>
    </row>
    <row r="65" spans="2:11" x14ac:dyDescent="0.25">
      <c r="B65" s="107"/>
      <c r="C65" s="101" t="s">
        <v>0</v>
      </c>
      <c r="D65" s="102" t="s">
        <v>0</v>
      </c>
      <c r="E65" s="103"/>
      <c r="F65" s="104"/>
      <c r="G65" s="105" t="str">
        <f>IFERROR(VLOOKUP(F65,'④残高試算表&amp;検証'!E:F,2,FALSE),"【借方コード未入力】")</f>
        <v>【借方コード未入力】</v>
      </c>
      <c r="H65" s="104"/>
      <c r="I65" s="91" t="str">
        <f>IFERROR(VLOOKUP(H65,'④残高試算表&amp;検証'!E:F,2,FALSE),"【貸方コード未入力】")</f>
        <v>【貸方コード未入力】</v>
      </c>
      <c r="J65" s="110"/>
      <c r="K65" s="62"/>
    </row>
    <row r="66" spans="2:11" x14ac:dyDescent="0.25">
      <c r="B66" s="107"/>
      <c r="C66" s="101" t="s">
        <v>0</v>
      </c>
      <c r="D66" s="102" t="s">
        <v>0</v>
      </c>
      <c r="E66" s="103"/>
      <c r="F66" s="104"/>
      <c r="G66" s="105" t="str">
        <f>IFERROR(VLOOKUP(F66,'④残高試算表&amp;検証'!E:F,2,FALSE),"【借方コード未入力】")</f>
        <v>【借方コード未入力】</v>
      </c>
      <c r="H66" s="104"/>
      <c r="I66" s="91" t="str">
        <f>IFERROR(VLOOKUP(H66,'④残高試算表&amp;検証'!E:F,2,FALSE),"【貸方コード未入力】")</f>
        <v>【貸方コード未入力】</v>
      </c>
      <c r="J66" s="110"/>
      <c r="K66" s="62"/>
    </row>
    <row r="67" spans="2:11" x14ac:dyDescent="0.25">
      <c r="B67" s="107"/>
      <c r="C67" s="101" t="s">
        <v>0</v>
      </c>
      <c r="D67" s="102" t="s">
        <v>0</v>
      </c>
      <c r="E67" s="103"/>
      <c r="F67" s="104"/>
      <c r="G67" s="105" t="str">
        <f>IFERROR(VLOOKUP(F67,'④残高試算表&amp;検証'!E:F,2,FALSE),"【借方コード未入力】")</f>
        <v>【借方コード未入力】</v>
      </c>
      <c r="H67" s="104"/>
      <c r="I67" s="91" t="str">
        <f>IFERROR(VLOOKUP(H67,'④残高試算表&amp;検証'!E:F,2,FALSE),"【貸方コード未入力】")</f>
        <v>【貸方コード未入力】</v>
      </c>
      <c r="J67" s="110"/>
      <c r="K67" s="62"/>
    </row>
    <row r="68" spans="2:11" x14ac:dyDescent="0.25">
      <c r="B68" s="107"/>
      <c r="C68" s="101" t="s">
        <v>0</v>
      </c>
      <c r="D68" s="102" t="s">
        <v>0</v>
      </c>
      <c r="E68" s="103"/>
      <c r="F68" s="104"/>
      <c r="G68" s="105" t="str">
        <f>IFERROR(VLOOKUP(F68,'④残高試算表&amp;検証'!E:F,2,FALSE),"【借方コード未入力】")</f>
        <v>【借方コード未入力】</v>
      </c>
      <c r="H68" s="104"/>
      <c r="I68" s="91" t="str">
        <f>IFERROR(VLOOKUP(H68,'④残高試算表&amp;検証'!E:F,2,FALSE),"【貸方コード未入力】")</f>
        <v>【貸方コード未入力】</v>
      </c>
      <c r="J68" s="110"/>
      <c r="K68" s="62"/>
    </row>
    <row r="69" spans="2:11" x14ac:dyDescent="0.25">
      <c r="B69" s="107"/>
      <c r="C69" s="101" t="s">
        <v>0</v>
      </c>
      <c r="D69" s="102" t="s">
        <v>0</v>
      </c>
      <c r="E69" s="103"/>
      <c r="F69" s="104"/>
      <c r="G69" s="105" t="str">
        <f>IFERROR(VLOOKUP(F69,'④残高試算表&amp;検証'!E:F,2,FALSE),"【借方コード未入力】")</f>
        <v>【借方コード未入力】</v>
      </c>
      <c r="H69" s="104"/>
      <c r="I69" s="91" t="str">
        <f>IFERROR(VLOOKUP(H69,'④残高試算表&amp;検証'!E:F,2,FALSE),"【貸方コード未入力】")</f>
        <v>【貸方コード未入力】</v>
      </c>
      <c r="J69" s="110"/>
      <c r="K69" s="62"/>
    </row>
    <row r="70" spans="2:11" x14ac:dyDescent="0.25">
      <c r="B70" s="111"/>
      <c r="C70" s="101" t="s">
        <v>0</v>
      </c>
      <c r="D70" s="102" t="s">
        <v>0</v>
      </c>
      <c r="E70" s="112"/>
      <c r="F70" s="113"/>
      <c r="G70" s="114" t="str">
        <f>IFERROR(VLOOKUP(F70,'④残高試算表&amp;検証'!E:F,2,FALSE),"【借方コード未入力】")</f>
        <v>【借方コード未入力】</v>
      </c>
      <c r="H70" s="113"/>
      <c r="I70" s="115" t="str">
        <f>IFERROR(VLOOKUP(H70,'④残高試算表&amp;検証'!E:F,2,FALSE),"【貸方コード未入力】")</f>
        <v>【貸方コード未入力】</v>
      </c>
      <c r="J70" s="116"/>
      <c r="K70" s="62"/>
    </row>
  </sheetData>
  <phoneticPr fontId="23"/>
  <dataValidations count="3">
    <dataValidation type="list" allowBlank="1" showInputMessage="1" showErrorMessage="1" sqref="D21 D37 D42 D3:D20 D22:D27 D28:D34 D35:D36 D38:D39 D40:D41 D43:D45 D46:D49 D50:D70">
      <formula1>INDIRECT(C3)</formula1>
    </dataValidation>
    <dataValidation type="list" allowBlank="1" showInputMessage="1" showErrorMessage="1" sqref="N3">
      <formula1>INDIRECT(#REF!)</formula1>
    </dataValidation>
    <dataValidation type="list" allowBlank="1" showInputMessage="1" showErrorMessage="1" sqref="C3:C70">
      <formula1>取引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8"/>
  <sheetViews>
    <sheetView showGridLines="0" zoomScale="80" zoomScaleNormal="80" workbookViewId="0">
      <pane ySplit="6" topLeftCell="A7" activePane="bottomLeft" state="frozen"/>
      <selection pane="bottomLeft"/>
    </sheetView>
  </sheetViews>
  <sheetFormatPr defaultColWidth="9" defaultRowHeight="15.75" x14ac:dyDescent="0.25"/>
  <cols>
    <col min="1" max="1" width="3.5" style="1" customWidth="1"/>
    <col min="2" max="4" width="14.5" style="1" customWidth="1"/>
    <col min="5" max="5" width="14.125" style="43" customWidth="1"/>
    <col min="6" max="6" width="23" style="1" customWidth="1"/>
    <col min="7" max="9" width="13.5" style="1" customWidth="1"/>
    <col min="10" max="10" width="2.375" style="1" customWidth="1"/>
    <col min="11" max="11" width="9.875" style="1" customWidth="1"/>
    <col min="12" max="12" width="58.75" style="1" customWidth="1"/>
    <col min="13" max="16384" width="9" style="1"/>
  </cols>
  <sheetData>
    <row r="1" spans="2:12" ht="9.75" customHeight="1" x14ac:dyDescent="0.25"/>
    <row r="2" spans="2:12" x14ac:dyDescent="0.25">
      <c r="C2" s="44" t="s">
        <v>135</v>
      </c>
      <c r="D2" s="45">
        <f>SUM('②仕訳帳(定例)'!E:E)</f>
        <v>413600</v>
      </c>
      <c r="F2" s="46" t="s">
        <v>136</v>
      </c>
    </row>
    <row r="3" spans="2:12" x14ac:dyDescent="0.25">
      <c r="C3" s="47" t="s">
        <v>137</v>
      </c>
      <c r="D3" s="48">
        <f>SUM('③仕訳帳(決算)'!E:E)</f>
        <v>0</v>
      </c>
    </row>
    <row r="4" spans="2:12" x14ac:dyDescent="0.25">
      <c r="C4" s="49" t="s">
        <v>138</v>
      </c>
      <c r="D4" s="50">
        <f>SUM(D2:D3)</f>
        <v>413600</v>
      </c>
      <c r="F4" s="51" t="s">
        <v>139</v>
      </c>
      <c r="G4" s="52">
        <v>41001</v>
      </c>
      <c r="H4" s="53"/>
      <c r="I4" s="53"/>
      <c r="J4" s="53"/>
      <c r="K4" s="53">
        <f>SUMIFS(B:B,E:E,G4)-SUMIFS(I:I,E:E,G4)</f>
        <v>0</v>
      </c>
      <c r="L4" s="80" t="s">
        <v>140</v>
      </c>
    </row>
    <row r="5" spans="2:12" ht="5.25" customHeight="1" x14ac:dyDescent="0.25"/>
    <row r="6" spans="2:12" x14ac:dyDescent="0.25">
      <c r="B6" s="54" t="s">
        <v>141</v>
      </c>
      <c r="C6" s="55" t="s">
        <v>142</v>
      </c>
      <c r="D6" s="56" t="s">
        <v>143</v>
      </c>
      <c r="E6" s="57" t="s">
        <v>144</v>
      </c>
      <c r="F6" s="56" t="s">
        <v>145</v>
      </c>
      <c r="G6" s="54" t="s">
        <v>146</v>
      </c>
      <c r="H6" s="55" t="s">
        <v>142</v>
      </c>
      <c r="I6" s="56" t="s">
        <v>141</v>
      </c>
      <c r="K6" s="55" t="s">
        <v>147</v>
      </c>
      <c r="L6" s="55" t="s">
        <v>148</v>
      </c>
    </row>
    <row r="7" spans="2:12" x14ac:dyDescent="0.25">
      <c r="B7" s="58">
        <f>IF(SUM(C7:D7)-SUM(G7:H7)&lt;0,0,(SUM(C7:D7)-SUM(G7:H7)))</f>
        <v>0</v>
      </c>
      <c r="C7" s="59"/>
      <c r="D7" s="21">
        <f>SUMIFS('②仕訳帳(定例)'!E:E,'②仕訳帳(定例)'!F:F,'④残高試算表&amp;検証'!E7)+SUMIFS('③仕訳帳(決算)'!E:E,'③仕訳帳(決算)'!F:F,'④残高試算表&amp;検証'!E7)</f>
        <v>0</v>
      </c>
      <c r="E7" s="60">
        <v>11001</v>
      </c>
      <c r="F7" s="61" t="s">
        <v>149</v>
      </c>
      <c r="G7" s="26">
        <f>SUMIFS('②仕訳帳(定例)'!E:E,'②仕訳帳(定例)'!H:H,'④残高試算表&amp;検証'!E7)+SUMIFS('③仕訳帳(決算)'!E:E,'③仕訳帳(決算)'!H:H,'④残高試算表&amp;検証'!E7)</f>
        <v>0</v>
      </c>
      <c r="H7" s="62"/>
      <c r="I7" s="81">
        <f>IF(SUM(G7:H7)-SUM(C7:D7)&lt;0,0,SUM(G7:H7)-SUM(C7:D7))</f>
        <v>0</v>
      </c>
      <c r="K7" s="62"/>
      <c r="L7" s="62"/>
    </row>
    <row r="8" spans="2:12" x14ac:dyDescent="0.25">
      <c r="B8" s="58">
        <f t="shared" ref="B8:B36" si="0">IF(SUM(C8:D8)-SUM(G8:H8)&lt;0,0,(SUM(C8:D8)-SUM(G8:H8)))</f>
        <v>0</v>
      </c>
      <c r="C8" s="59"/>
      <c r="D8" s="21">
        <f>SUMIFS('②仕訳帳(定例)'!E:E,'②仕訳帳(定例)'!F:F,'④残高試算表&amp;検証'!E8)+SUMIFS('③仕訳帳(決算)'!E:E,'③仕訳帳(決算)'!F:F,'④残高試算表&amp;検証'!E8)</f>
        <v>0</v>
      </c>
      <c r="E8" s="60">
        <v>11002</v>
      </c>
      <c r="F8" s="61" t="s">
        <v>150</v>
      </c>
      <c r="G8" s="26">
        <f>SUMIFS('②仕訳帳(定例)'!E:E,'②仕訳帳(定例)'!H:H,'④残高試算表&amp;検証'!E8)+SUMIFS('③仕訳帳(決算)'!E:E,'③仕訳帳(決算)'!H:H,'④残高試算表&amp;検証'!E8)</f>
        <v>0</v>
      </c>
      <c r="H8" s="62"/>
      <c r="I8" s="81">
        <f t="shared" ref="I8:I36" si="1">IF(SUM(G8:H8)-SUM(C8:D8)&lt;0,0,SUM(G8:H8)-SUM(C8:D8))</f>
        <v>0</v>
      </c>
      <c r="K8" s="62"/>
      <c r="L8" s="62"/>
    </row>
    <row r="9" spans="2:12" x14ac:dyDescent="0.25">
      <c r="B9" s="58">
        <f t="shared" si="0"/>
        <v>0</v>
      </c>
      <c r="C9" s="59"/>
      <c r="D9" s="21">
        <f>SUMIFS('②仕訳帳(定例)'!E:E,'②仕訳帳(定例)'!F:F,'④残高試算表&amp;検証'!E9)+SUMIFS('③仕訳帳(決算)'!E:E,'③仕訳帳(決算)'!F:F,'④残高試算表&amp;検証'!E9)</f>
        <v>0</v>
      </c>
      <c r="E9" s="60">
        <v>12001</v>
      </c>
      <c r="F9" s="61" t="s">
        <v>151</v>
      </c>
      <c r="G9" s="26">
        <f>SUMIFS('②仕訳帳(定例)'!E:E,'②仕訳帳(定例)'!H:H,'④残高試算表&amp;検証'!E9)+SUMIFS('③仕訳帳(決算)'!E:E,'③仕訳帳(決算)'!H:H,'④残高試算表&amp;検証'!E9)</f>
        <v>74000</v>
      </c>
      <c r="H9" s="62"/>
      <c r="I9" s="81">
        <f t="shared" si="1"/>
        <v>74000</v>
      </c>
      <c r="K9" s="62"/>
      <c r="L9" s="62"/>
    </row>
    <row r="10" spans="2:12" x14ac:dyDescent="0.25">
      <c r="B10" s="58">
        <f t="shared" si="0"/>
        <v>0</v>
      </c>
      <c r="C10" s="59"/>
      <c r="D10" s="21">
        <f>SUMIFS('②仕訳帳(定例)'!E:E,'②仕訳帳(定例)'!F:F,'④残高試算表&amp;検証'!E10)+SUMIFS('③仕訳帳(決算)'!E:E,'③仕訳帳(決算)'!F:F,'④残高試算表&amp;検証'!E10)</f>
        <v>0</v>
      </c>
      <c r="E10" s="60">
        <v>12002</v>
      </c>
      <c r="F10" s="61" t="s">
        <v>152</v>
      </c>
      <c r="G10" s="26">
        <f>SUMIFS('②仕訳帳(定例)'!E:E,'②仕訳帳(定例)'!H:H,'④残高試算表&amp;検証'!E10)+SUMIFS('③仕訳帳(決算)'!E:E,'③仕訳帳(決算)'!H:H,'④残高試算表&amp;検証'!E10)</f>
        <v>30000</v>
      </c>
      <c r="H10" s="62"/>
      <c r="I10" s="81">
        <f t="shared" si="1"/>
        <v>30000</v>
      </c>
      <c r="K10" s="62"/>
      <c r="L10" s="62"/>
    </row>
    <row r="11" spans="2:12" x14ac:dyDescent="0.25">
      <c r="B11" s="58">
        <f t="shared" si="0"/>
        <v>0</v>
      </c>
      <c r="C11" s="59"/>
      <c r="D11" s="21">
        <f>SUMIFS('②仕訳帳(定例)'!E:E,'②仕訳帳(定例)'!F:F,'④残高試算表&amp;検証'!E11)+SUMIFS('③仕訳帳(決算)'!E:E,'③仕訳帳(決算)'!F:F,'④残高試算表&amp;検証'!E11)</f>
        <v>0</v>
      </c>
      <c r="E11" s="60">
        <v>12003</v>
      </c>
      <c r="F11" s="61" t="s">
        <v>153</v>
      </c>
      <c r="G11" s="26">
        <f>SUMIFS('②仕訳帳(定例)'!E:E,'②仕訳帳(定例)'!H:H,'④残高試算表&amp;検証'!E11)+SUMIFS('③仕訳帳(決算)'!E:E,'③仕訳帳(決算)'!H:H,'④残高試算表&amp;検証'!E11)</f>
        <v>0</v>
      </c>
      <c r="H11" s="62"/>
      <c r="I11" s="81">
        <f t="shared" si="1"/>
        <v>0</v>
      </c>
      <c r="K11" s="62"/>
      <c r="L11" s="62"/>
    </row>
    <row r="12" spans="2:12" x14ac:dyDescent="0.25">
      <c r="B12" s="58">
        <f t="shared" si="0"/>
        <v>0</v>
      </c>
      <c r="C12" s="59"/>
      <c r="D12" s="21">
        <f>SUMIFS('②仕訳帳(定例)'!E:E,'②仕訳帳(定例)'!F:F,'④残高試算表&amp;検証'!E12)+SUMIFS('③仕訳帳(決算)'!E:E,'③仕訳帳(決算)'!F:F,'④残高試算表&amp;検証'!E12)</f>
        <v>0</v>
      </c>
      <c r="E12" s="60">
        <v>21001</v>
      </c>
      <c r="F12" s="61" t="s">
        <v>154</v>
      </c>
      <c r="G12" s="26">
        <f>SUMIFS('②仕訳帳(定例)'!E:E,'②仕訳帳(定例)'!H:H,'④残高試算表&amp;検証'!E12)+SUMIFS('③仕訳帳(決算)'!E:E,'③仕訳帳(決算)'!H:H,'④残高試算表&amp;検証'!E12)</f>
        <v>0</v>
      </c>
      <c r="H12" s="62"/>
      <c r="I12" s="81">
        <f t="shared" si="1"/>
        <v>0</v>
      </c>
      <c r="K12" s="62"/>
      <c r="L12" s="62"/>
    </row>
    <row r="13" spans="2:12" x14ac:dyDescent="0.25">
      <c r="B13" s="58">
        <f t="shared" si="0"/>
        <v>0</v>
      </c>
      <c r="C13" s="59"/>
      <c r="D13" s="21">
        <f>SUMIFS('②仕訳帳(定例)'!E:E,'②仕訳帳(定例)'!F:F,'④残高試算表&amp;検証'!E13)+SUMIFS('③仕訳帳(決算)'!E:E,'③仕訳帳(決算)'!F:F,'④残高試算表&amp;検証'!E13)</f>
        <v>0</v>
      </c>
      <c r="E13" s="60">
        <v>21002</v>
      </c>
      <c r="F13" s="61" t="s">
        <v>155</v>
      </c>
      <c r="G13" s="26">
        <f>SUMIFS('②仕訳帳(定例)'!E:E,'②仕訳帳(定例)'!H:H,'④残高試算表&amp;検証'!E13)+SUMIFS('③仕訳帳(決算)'!E:E,'③仕訳帳(決算)'!H:H,'④残高試算表&amp;検証'!E13)</f>
        <v>0</v>
      </c>
      <c r="H13" s="62"/>
      <c r="I13" s="81">
        <f t="shared" si="1"/>
        <v>0</v>
      </c>
      <c r="K13" s="62"/>
      <c r="L13" s="62"/>
    </row>
    <row r="14" spans="2:12" x14ac:dyDescent="0.25">
      <c r="B14" s="58">
        <f t="shared" si="0"/>
        <v>24000</v>
      </c>
      <c r="C14" s="59"/>
      <c r="D14" s="21">
        <f>SUMIFS('②仕訳帳(定例)'!E:E,'②仕訳帳(定例)'!F:F,'④残高試算表&amp;検証'!E14)+SUMIFS('③仕訳帳(決算)'!E:E,'③仕訳帳(決算)'!F:F,'④残高試算表&amp;検証'!E14)</f>
        <v>24000</v>
      </c>
      <c r="E14" s="60">
        <v>21003</v>
      </c>
      <c r="F14" s="61" t="s">
        <v>156</v>
      </c>
      <c r="G14" s="26">
        <f>SUMIFS('②仕訳帳(定例)'!E:E,'②仕訳帳(定例)'!H:H,'④残高試算表&amp;検証'!E14)+SUMIFS('③仕訳帳(決算)'!E:E,'③仕訳帳(決算)'!H:H,'④残高試算表&amp;検証'!E14)</f>
        <v>0</v>
      </c>
      <c r="H14" s="62"/>
      <c r="I14" s="81">
        <f t="shared" si="1"/>
        <v>0</v>
      </c>
      <c r="K14" s="62"/>
      <c r="L14" s="62"/>
    </row>
    <row r="15" spans="2:12" x14ac:dyDescent="0.25">
      <c r="B15" s="58">
        <f t="shared" si="0"/>
        <v>40000</v>
      </c>
      <c r="C15" s="59"/>
      <c r="D15" s="21">
        <f>SUMIFS('②仕訳帳(定例)'!E:E,'②仕訳帳(定例)'!F:F,'④残高試算表&amp;検証'!E15)+SUMIFS('③仕訳帳(決算)'!E:E,'③仕訳帳(決算)'!F:F,'④残高試算表&amp;検証'!E15)</f>
        <v>40000</v>
      </c>
      <c r="E15" s="60">
        <v>21004</v>
      </c>
      <c r="F15" s="61" t="s">
        <v>157</v>
      </c>
      <c r="G15" s="26">
        <f>SUMIFS('②仕訳帳(定例)'!E:E,'②仕訳帳(定例)'!H:H,'④残高試算表&amp;検証'!E15)+SUMIFS('③仕訳帳(決算)'!E:E,'③仕訳帳(決算)'!H:H,'④残高試算表&amp;検証'!E15)</f>
        <v>0</v>
      </c>
      <c r="H15" s="62"/>
      <c r="I15" s="81">
        <f t="shared" si="1"/>
        <v>0</v>
      </c>
      <c r="K15" s="62"/>
      <c r="L15" s="62"/>
    </row>
    <row r="16" spans="2:12" x14ac:dyDescent="0.25">
      <c r="B16" s="58">
        <f t="shared" si="0"/>
        <v>0</v>
      </c>
      <c r="C16" s="59"/>
      <c r="D16" s="21">
        <f>SUMIFS('②仕訳帳(定例)'!E:E,'②仕訳帳(定例)'!F:F,'④残高試算表&amp;検証'!E16)+SUMIFS('③仕訳帳(決算)'!E:E,'③仕訳帳(決算)'!F:F,'④残高試算表&amp;検証'!E16)</f>
        <v>0</v>
      </c>
      <c r="E16" s="60">
        <v>21005</v>
      </c>
      <c r="F16" s="61" t="s">
        <v>158</v>
      </c>
      <c r="G16" s="26">
        <f>SUMIFS('②仕訳帳(定例)'!E:E,'②仕訳帳(定例)'!H:H,'④残高試算表&amp;検証'!E16)+SUMIFS('③仕訳帳(決算)'!E:E,'③仕訳帳(決算)'!H:H,'④残高試算表&amp;検証'!E16)</f>
        <v>0</v>
      </c>
      <c r="H16" s="62"/>
      <c r="I16" s="81">
        <f t="shared" si="1"/>
        <v>0</v>
      </c>
      <c r="K16" s="62"/>
      <c r="L16" s="62"/>
    </row>
    <row r="17" spans="2:12" x14ac:dyDescent="0.25">
      <c r="B17" s="58">
        <f t="shared" si="0"/>
        <v>1680</v>
      </c>
      <c r="C17" s="59"/>
      <c r="D17" s="21">
        <f>SUMIFS('②仕訳帳(定例)'!E:E,'②仕訳帳(定例)'!F:F,'④残高試算表&amp;検証'!E17)+SUMIFS('③仕訳帳(決算)'!E:E,'③仕訳帳(決算)'!F:F,'④残高試算表&amp;検証'!E17)</f>
        <v>1680</v>
      </c>
      <c r="E17" s="60">
        <v>21006</v>
      </c>
      <c r="F17" s="61" t="s">
        <v>159</v>
      </c>
      <c r="G17" s="26">
        <f>SUMIFS('②仕訳帳(定例)'!E:E,'②仕訳帳(定例)'!H:H,'④残高試算表&amp;検証'!E17)+SUMIFS('③仕訳帳(決算)'!E:E,'③仕訳帳(決算)'!H:H,'④残高試算表&amp;検証'!E17)</f>
        <v>0</v>
      </c>
      <c r="H17" s="62"/>
      <c r="I17" s="81">
        <f t="shared" si="1"/>
        <v>0</v>
      </c>
      <c r="K17" s="62"/>
      <c r="L17" s="62"/>
    </row>
    <row r="18" spans="2:12" x14ac:dyDescent="0.25">
      <c r="B18" s="58">
        <f t="shared" si="0"/>
        <v>35000</v>
      </c>
      <c r="C18" s="59"/>
      <c r="D18" s="21">
        <f>SUMIFS('②仕訳帳(定例)'!E:E,'②仕訳帳(定例)'!F:F,'④残高試算表&amp;検証'!E18)+SUMIFS('③仕訳帳(決算)'!E:E,'③仕訳帳(決算)'!F:F,'④残高試算表&amp;検証'!E18)</f>
        <v>35000</v>
      </c>
      <c r="E18" s="60">
        <v>21007</v>
      </c>
      <c r="F18" s="61" t="s">
        <v>160</v>
      </c>
      <c r="G18" s="26">
        <f>SUMIFS('②仕訳帳(定例)'!E:E,'②仕訳帳(定例)'!H:H,'④残高試算表&amp;検証'!E18)+SUMIFS('③仕訳帳(決算)'!E:E,'③仕訳帳(決算)'!H:H,'④残高試算表&amp;検証'!E18)</f>
        <v>0</v>
      </c>
      <c r="H18" s="62"/>
      <c r="I18" s="81">
        <f t="shared" si="1"/>
        <v>0</v>
      </c>
      <c r="K18" s="62"/>
      <c r="L18" s="62"/>
    </row>
    <row r="19" spans="2:12" x14ac:dyDescent="0.25">
      <c r="B19" s="58">
        <f t="shared" si="0"/>
        <v>0</v>
      </c>
      <c r="C19" s="59"/>
      <c r="D19" s="21">
        <f>SUMIFS('②仕訳帳(定例)'!E:E,'②仕訳帳(定例)'!F:F,'④残高試算表&amp;検証'!E19)+SUMIFS('③仕訳帳(決算)'!E:E,'③仕訳帳(決算)'!F:F,'④残高試算表&amp;検証'!E19)</f>
        <v>0</v>
      </c>
      <c r="E19" s="60">
        <v>21008</v>
      </c>
      <c r="F19" s="61" t="s">
        <v>161</v>
      </c>
      <c r="G19" s="26">
        <f>SUMIFS('②仕訳帳(定例)'!E:E,'②仕訳帳(定例)'!H:H,'④残高試算表&amp;検証'!E19)+SUMIFS('③仕訳帳(決算)'!E:E,'③仕訳帳(決算)'!H:H,'④残高試算表&amp;検証'!E19)</f>
        <v>0</v>
      </c>
      <c r="H19" s="62"/>
      <c r="I19" s="81">
        <f t="shared" si="1"/>
        <v>0</v>
      </c>
      <c r="K19" s="62"/>
      <c r="L19" s="62"/>
    </row>
    <row r="20" spans="2:12" x14ac:dyDescent="0.25">
      <c r="B20" s="58">
        <f t="shared" si="0"/>
        <v>2120</v>
      </c>
      <c r="C20" s="59"/>
      <c r="D20" s="21">
        <f>SUMIFS('②仕訳帳(定例)'!E:E,'②仕訳帳(定例)'!F:F,'④残高試算表&amp;検証'!E20)+SUMIFS('③仕訳帳(決算)'!E:E,'③仕訳帳(決算)'!F:F,'④残高試算表&amp;検証'!E20)</f>
        <v>2120</v>
      </c>
      <c r="E20" s="60">
        <v>22001</v>
      </c>
      <c r="F20" s="61" t="s">
        <v>162</v>
      </c>
      <c r="G20" s="26">
        <f>SUMIFS('②仕訳帳(定例)'!E:E,'②仕訳帳(定例)'!H:H,'④残高試算表&amp;検証'!E20)+SUMIFS('③仕訳帳(決算)'!E:E,'③仕訳帳(決算)'!H:H,'④残高試算表&amp;検証'!E20)</f>
        <v>0</v>
      </c>
      <c r="H20" s="62"/>
      <c r="I20" s="81">
        <f t="shared" si="1"/>
        <v>0</v>
      </c>
      <c r="K20" s="62"/>
      <c r="L20" s="62"/>
    </row>
    <row r="21" spans="2:12" x14ac:dyDescent="0.25">
      <c r="B21" s="58">
        <f t="shared" si="0"/>
        <v>0</v>
      </c>
      <c r="C21" s="59"/>
      <c r="D21" s="21">
        <f>SUMIFS('②仕訳帳(定例)'!E:E,'②仕訳帳(定例)'!F:F,'④残高試算表&amp;検証'!E21)+SUMIFS('③仕訳帳(決算)'!E:E,'③仕訳帳(決算)'!F:F,'④残高試算表&amp;検証'!E21)</f>
        <v>0</v>
      </c>
      <c r="E21" s="60">
        <v>22002</v>
      </c>
      <c r="F21" s="61" t="s">
        <v>163</v>
      </c>
      <c r="G21" s="26">
        <f>SUMIFS('②仕訳帳(定例)'!E:E,'②仕訳帳(定例)'!H:H,'④残高試算表&amp;検証'!E21)+SUMIFS('③仕訳帳(決算)'!E:E,'③仕訳帳(決算)'!H:H,'④残高試算表&amp;検証'!E21)</f>
        <v>0</v>
      </c>
      <c r="H21" s="62"/>
      <c r="I21" s="81">
        <f t="shared" si="1"/>
        <v>0</v>
      </c>
      <c r="K21" s="62"/>
      <c r="L21" s="62"/>
    </row>
    <row r="22" spans="2:12" x14ac:dyDescent="0.25">
      <c r="B22" s="58">
        <f t="shared" si="0"/>
        <v>0</v>
      </c>
      <c r="C22" s="59"/>
      <c r="D22" s="21">
        <f>SUMIFS('②仕訳帳(定例)'!E:E,'②仕訳帳(定例)'!F:F,'④残高試算表&amp;検証'!E22)+SUMIFS('③仕訳帳(決算)'!E:E,'③仕訳帳(決算)'!F:F,'④残高試算表&amp;検証'!E22)</f>
        <v>0</v>
      </c>
      <c r="E22" s="60">
        <v>22003</v>
      </c>
      <c r="F22" s="61" t="s">
        <v>164</v>
      </c>
      <c r="G22" s="26">
        <f>SUMIFS('②仕訳帳(定例)'!E:E,'②仕訳帳(定例)'!H:H,'④残高試算表&amp;検証'!E22)+SUMIFS('③仕訳帳(決算)'!E:E,'③仕訳帳(決算)'!H:H,'④残高試算表&amp;検証'!E22)</f>
        <v>0</v>
      </c>
      <c r="H22" s="62"/>
      <c r="I22" s="81">
        <f t="shared" si="1"/>
        <v>0</v>
      </c>
      <c r="K22" s="62"/>
      <c r="L22" s="62"/>
    </row>
    <row r="23" spans="2:12" x14ac:dyDescent="0.25">
      <c r="B23" s="58">
        <f t="shared" si="0"/>
        <v>0</v>
      </c>
      <c r="C23" s="59"/>
      <c r="D23" s="21">
        <f>SUMIFS('②仕訳帳(定例)'!E:E,'②仕訳帳(定例)'!F:F,'④残高試算表&amp;検証'!E23)+SUMIFS('③仕訳帳(決算)'!E:E,'③仕訳帳(決算)'!F:F,'④残高試算表&amp;検証'!E23)</f>
        <v>0</v>
      </c>
      <c r="E23" s="60">
        <v>22004</v>
      </c>
      <c r="F23" s="61" t="s">
        <v>165</v>
      </c>
      <c r="G23" s="26">
        <f>SUMIFS('②仕訳帳(定例)'!E:E,'②仕訳帳(定例)'!H:H,'④残高試算表&amp;検証'!E23)+SUMIFS('③仕訳帳(決算)'!E:E,'③仕訳帳(決算)'!H:H,'④残高試算表&amp;検証'!E23)</f>
        <v>0</v>
      </c>
      <c r="H23" s="62"/>
      <c r="I23" s="81">
        <f t="shared" si="1"/>
        <v>0</v>
      </c>
      <c r="K23" s="62"/>
      <c r="L23" s="62"/>
    </row>
    <row r="24" spans="2:12" x14ac:dyDescent="0.25">
      <c r="B24" s="58">
        <f t="shared" si="0"/>
        <v>14200</v>
      </c>
      <c r="C24" s="59">
        <f>当日エビデンス!D35</f>
        <v>13000</v>
      </c>
      <c r="D24" s="21">
        <f>SUMIFS('②仕訳帳(定例)'!E:E,'②仕訳帳(定例)'!F:F,'④残高試算表&amp;検証'!E24)+SUMIFS('③仕訳帳(決算)'!E:E,'③仕訳帳(決算)'!F:F,'④残高試算表&amp;検証'!E24)</f>
        <v>104000</v>
      </c>
      <c r="E24" s="60">
        <v>31001</v>
      </c>
      <c r="F24" s="61" t="s">
        <v>166</v>
      </c>
      <c r="G24" s="26">
        <f>SUMIFS('②仕訳帳(定例)'!E:E,'②仕訳帳(定例)'!H:H,'④残高試算表&amp;検証'!E24)+SUMIFS('③仕訳帳(決算)'!E:E,'③仕訳帳(決算)'!H:H,'④残高試算表&amp;検証'!E24)</f>
        <v>102800</v>
      </c>
      <c r="H24" s="62"/>
      <c r="I24" s="81">
        <f t="shared" si="1"/>
        <v>0</v>
      </c>
      <c r="K24" s="62"/>
      <c r="L24" s="62"/>
    </row>
    <row r="25" spans="2:12" x14ac:dyDescent="0.25">
      <c r="B25" s="58">
        <f t="shared" si="0"/>
        <v>0</v>
      </c>
      <c r="C25" s="59"/>
      <c r="D25" s="21">
        <f>SUMIFS('②仕訳帳(定例)'!E:E,'②仕訳帳(定例)'!F:F,'④残高試算表&amp;検証'!E25)+SUMIFS('③仕訳帳(決算)'!E:E,'③仕訳帳(決算)'!F:F,'④残高試算表&amp;検証'!E25)</f>
        <v>102800</v>
      </c>
      <c r="E25" s="60">
        <v>31002</v>
      </c>
      <c r="F25" s="61" t="s">
        <v>120</v>
      </c>
      <c r="G25" s="26">
        <f>SUMIFS('②仕訳帳(定例)'!E:E,'②仕訳帳(定例)'!H:H,'④残高試算表&amp;検証'!E25)+SUMIFS('③仕訳帳(決算)'!E:E,'③仕訳帳(決算)'!H:H,'④残高試算表&amp;検証'!E25)</f>
        <v>102800</v>
      </c>
      <c r="H25" s="62"/>
      <c r="I25" s="81">
        <f t="shared" si="1"/>
        <v>0</v>
      </c>
      <c r="K25" s="62"/>
      <c r="L25" s="62"/>
    </row>
    <row r="26" spans="2:12" x14ac:dyDescent="0.25">
      <c r="B26" s="58">
        <f t="shared" si="0"/>
        <v>0</v>
      </c>
      <c r="C26" s="59"/>
      <c r="D26" s="21">
        <f>SUMIFS('②仕訳帳(定例)'!E:E,'②仕訳帳(定例)'!F:F,'④残高試算表&amp;検証'!E26)+SUMIFS('③仕訳帳(決算)'!E:E,'③仕訳帳(決算)'!F:F,'④残高試算表&amp;検証'!E26)</f>
        <v>104000</v>
      </c>
      <c r="E26" s="60">
        <v>31003</v>
      </c>
      <c r="F26" s="61" t="s">
        <v>116</v>
      </c>
      <c r="G26" s="26">
        <f>SUMIFS('②仕訳帳(定例)'!E:E,'②仕訳帳(定例)'!H:H,'④残高試算表&amp;検証'!E26)+SUMIFS('③仕訳帳(決算)'!E:E,'③仕訳帳(決算)'!H:H,'④残高試算表&amp;検証'!E26)</f>
        <v>104000</v>
      </c>
      <c r="H26" s="62"/>
      <c r="I26" s="81">
        <f t="shared" si="1"/>
        <v>0</v>
      </c>
      <c r="K26" s="62"/>
      <c r="L26" s="62"/>
    </row>
    <row r="27" spans="2:12" x14ac:dyDescent="0.25">
      <c r="B27" s="58">
        <f t="shared" si="0"/>
        <v>0</v>
      </c>
      <c r="C27" s="59"/>
      <c r="D27" s="21">
        <f>SUMIFS('②仕訳帳(定例)'!E:E,'②仕訳帳(定例)'!F:F,'④残高試算表&amp;検証'!E27)+SUMIFS('③仕訳帳(決算)'!E:E,'③仕訳帳(決算)'!F:F,'④残高試算表&amp;検証'!E27)</f>
        <v>0</v>
      </c>
      <c r="E27" s="60">
        <v>31004</v>
      </c>
      <c r="F27" s="61" t="s">
        <v>167</v>
      </c>
      <c r="G27" s="26">
        <f>SUMIFS('②仕訳帳(定例)'!E:E,'②仕訳帳(定例)'!H:H,'④残高試算表&amp;検証'!E27)+SUMIFS('③仕訳帳(決算)'!E:E,'③仕訳帳(決算)'!H:H,'④残高試算表&amp;検証'!E27)</f>
        <v>0</v>
      </c>
      <c r="H27" s="62"/>
      <c r="I27" s="81">
        <f t="shared" si="1"/>
        <v>0</v>
      </c>
      <c r="K27" s="62"/>
      <c r="L27" s="62"/>
    </row>
    <row r="28" spans="2:12" x14ac:dyDescent="0.25">
      <c r="B28" s="58">
        <f t="shared" si="0"/>
        <v>0</v>
      </c>
      <c r="C28" s="59"/>
      <c r="D28" s="21">
        <f>SUMIFS('②仕訳帳(定例)'!E:E,'②仕訳帳(定例)'!F:F,'④残高試算表&amp;検証'!E28)+SUMIFS('③仕訳帳(決算)'!E:E,'③仕訳帳(決算)'!F:F,'④残高試算表&amp;検証'!E28)</f>
        <v>0</v>
      </c>
      <c r="E28" s="60">
        <v>31005</v>
      </c>
      <c r="F28" s="61" t="s">
        <v>168</v>
      </c>
      <c r="G28" s="26">
        <f>SUMIFS('②仕訳帳(定例)'!E:E,'②仕訳帳(定例)'!H:H,'④残高試算表&amp;検証'!E28)+SUMIFS('③仕訳帳(決算)'!E:E,'③仕訳帳(決算)'!H:H,'④残高試算表&amp;検証'!E28)</f>
        <v>0</v>
      </c>
      <c r="H28" s="62"/>
      <c r="I28" s="81">
        <f t="shared" si="1"/>
        <v>0</v>
      </c>
      <c r="K28" s="62"/>
      <c r="L28" s="62"/>
    </row>
    <row r="29" spans="2:12" x14ac:dyDescent="0.25">
      <c r="B29" s="58">
        <f t="shared" si="0"/>
        <v>0</v>
      </c>
      <c r="C29" s="59"/>
      <c r="D29" s="21">
        <f>SUMIFS('②仕訳帳(定例)'!E:E,'②仕訳帳(定例)'!F:F,'④残高試算表&amp;検証'!E29)+SUMIFS('③仕訳帳(決算)'!E:E,'③仕訳帳(決算)'!F:F,'④残高試算表&amp;検証'!E29)</f>
        <v>0</v>
      </c>
      <c r="E29" s="60">
        <v>33001</v>
      </c>
      <c r="F29" s="61" t="s">
        <v>169</v>
      </c>
      <c r="G29" s="26">
        <f>SUMIFS('②仕訳帳(定例)'!E:E,'②仕訳帳(定例)'!H:H,'④残高試算表&amp;検証'!E29)+SUMIFS('③仕訳帳(決算)'!E:E,'③仕訳帳(決算)'!H:H,'④残高試算表&amp;検証'!E29)</f>
        <v>0</v>
      </c>
      <c r="H29" s="62"/>
      <c r="I29" s="81">
        <f t="shared" si="1"/>
        <v>0</v>
      </c>
      <c r="K29" s="62"/>
      <c r="L29" s="62"/>
    </row>
    <row r="30" spans="2:12" x14ac:dyDescent="0.25">
      <c r="B30" s="58">
        <f t="shared" si="0"/>
        <v>0</v>
      </c>
      <c r="C30" s="59"/>
      <c r="D30" s="21">
        <f>SUMIFS('②仕訳帳(定例)'!E:E,'②仕訳帳(定例)'!F:F,'④残高試算表&amp;検証'!E30)+SUMIFS('③仕訳帳(決算)'!E:E,'③仕訳帳(決算)'!F:F,'④残高試算表&amp;検証'!E30)</f>
        <v>0</v>
      </c>
      <c r="E30" s="60">
        <v>33002</v>
      </c>
      <c r="F30" s="61" t="s">
        <v>170</v>
      </c>
      <c r="G30" s="26">
        <f>SUMIFS('②仕訳帳(定例)'!E:E,'②仕訳帳(定例)'!H:H,'④残高試算表&amp;検証'!E30)+SUMIFS('③仕訳帳(決算)'!E:E,'③仕訳帳(決算)'!H:H,'④残高試算表&amp;検証'!E30)</f>
        <v>0</v>
      </c>
      <c r="H30" s="62"/>
      <c r="I30" s="81">
        <f t="shared" si="1"/>
        <v>0</v>
      </c>
      <c r="K30" s="62"/>
      <c r="L30" s="62"/>
    </row>
    <row r="31" spans="2:12" x14ac:dyDescent="0.25">
      <c r="B31" s="58">
        <f t="shared" si="0"/>
        <v>0</v>
      </c>
      <c r="C31" s="59"/>
      <c r="D31" s="21">
        <f>SUMIFS('②仕訳帳(定例)'!E:E,'②仕訳帳(定例)'!F:F,'④残高試算表&amp;検証'!E31)+SUMIFS('③仕訳帳(決算)'!E:E,'③仕訳帳(決算)'!F:F,'④残高試算表&amp;検証'!E31)</f>
        <v>0</v>
      </c>
      <c r="E31" s="60">
        <v>33003</v>
      </c>
      <c r="F31" s="61" t="s">
        <v>171</v>
      </c>
      <c r="G31" s="26">
        <f>SUMIFS('②仕訳帳(定例)'!E:E,'②仕訳帳(定例)'!H:H,'④残高試算表&amp;検証'!E31)+SUMIFS('③仕訳帳(決算)'!E:E,'③仕訳帳(決算)'!H:H,'④残高試算表&amp;検証'!E31)</f>
        <v>0</v>
      </c>
      <c r="H31" s="62"/>
      <c r="I31" s="81">
        <f t="shared" si="1"/>
        <v>0</v>
      </c>
      <c r="K31" s="62"/>
      <c r="L31" s="62"/>
    </row>
    <row r="32" spans="2:12" x14ac:dyDescent="0.25">
      <c r="B32" s="58">
        <f t="shared" si="0"/>
        <v>0</v>
      </c>
      <c r="C32" s="59"/>
      <c r="D32" s="21">
        <f>SUMIFS('②仕訳帳(定例)'!E:E,'②仕訳帳(定例)'!F:F,'④残高試算表&amp;検証'!E32)+SUMIFS('③仕訳帳(決算)'!E:E,'③仕訳帳(決算)'!F:F,'④残高試算表&amp;検証'!E32)</f>
        <v>0</v>
      </c>
      <c r="E32" s="60">
        <v>33004</v>
      </c>
      <c r="F32" s="61" t="s">
        <v>172</v>
      </c>
      <c r="G32" s="26">
        <f>SUMIFS('②仕訳帳(定例)'!E:E,'②仕訳帳(定例)'!H:H,'④残高試算表&amp;検証'!E32)+SUMIFS('③仕訳帳(決算)'!E:E,'③仕訳帳(決算)'!H:H,'④残高試算表&amp;検証'!E32)</f>
        <v>0</v>
      </c>
      <c r="H32" s="62"/>
      <c r="I32" s="81">
        <f t="shared" si="1"/>
        <v>0</v>
      </c>
      <c r="K32" s="62"/>
      <c r="L32" s="62"/>
    </row>
    <row r="33" spans="2:12" x14ac:dyDescent="0.25">
      <c r="B33" s="58">
        <f t="shared" si="0"/>
        <v>0</v>
      </c>
      <c r="C33" s="59"/>
      <c r="D33" s="21">
        <f>SUMIFS('②仕訳帳(定例)'!E:E,'②仕訳帳(定例)'!F:F,'④残高試算表&amp;検証'!E33)+SUMIFS('③仕訳帳(決算)'!E:E,'③仕訳帳(決算)'!F:F,'④残高試算表&amp;検証'!E33)</f>
        <v>0</v>
      </c>
      <c r="E33" s="60">
        <v>33005</v>
      </c>
      <c r="F33" s="61" t="s">
        <v>173</v>
      </c>
      <c r="G33" s="26">
        <f>SUMIFS('②仕訳帳(定例)'!E:E,'②仕訳帳(定例)'!H:H,'④残高試算表&amp;検証'!E33)+SUMIFS('③仕訳帳(決算)'!E:E,'③仕訳帳(決算)'!H:H,'④残高試算表&amp;検証'!E33)</f>
        <v>0</v>
      </c>
      <c r="H33" s="62"/>
      <c r="I33" s="81">
        <f t="shared" si="1"/>
        <v>0</v>
      </c>
      <c r="K33" s="62"/>
      <c r="L33" s="62"/>
    </row>
    <row r="34" spans="2:12" x14ac:dyDescent="0.25">
      <c r="B34" s="58">
        <f t="shared" si="0"/>
        <v>0</v>
      </c>
      <c r="C34" s="59"/>
      <c r="D34" s="21">
        <f>SUMIFS('②仕訳帳(定例)'!E:E,'②仕訳帳(定例)'!F:F,'④残高試算表&amp;検証'!E34)+SUMIFS('③仕訳帳(決算)'!E:E,'③仕訳帳(決算)'!F:F,'④残高試算表&amp;検証'!E34)</f>
        <v>0</v>
      </c>
      <c r="E34" s="60">
        <v>33006</v>
      </c>
      <c r="F34" s="61" t="s">
        <v>174</v>
      </c>
      <c r="G34" s="26">
        <f>SUMIFS('②仕訳帳(定例)'!E:E,'②仕訳帳(定例)'!H:H,'④残高試算表&amp;検証'!E34)+SUMIFS('③仕訳帳(決算)'!E:E,'③仕訳帳(決算)'!H:H,'④残高試算表&amp;検証'!E34)</f>
        <v>0</v>
      </c>
      <c r="H34" s="62"/>
      <c r="I34" s="81">
        <f t="shared" si="1"/>
        <v>0</v>
      </c>
      <c r="K34" s="62"/>
      <c r="L34" s="62"/>
    </row>
    <row r="35" spans="2:12" x14ac:dyDescent="0.25">
      <c r="B35" s="58">
        <f t="shared" si="0"/>
        <v>0</v>
      </c>
      <c r="C35" s="59"/>
      <c r="D35" s="21">
        <f>SUMIFS('②仕訳帳(定例)'!E:E,'②仕訳帳(定例)'!F:F,'④残高試算表&amp;検証'!E35)+SUMIFS('③仕訳帳(決算)'!E:E,'③仕訳帳(決算)'!F:F,'④残高試算表&amp;検証'!E35)</f>
        <v>0</v>
      </c>
      <c r="E35" s="60">
        <v>41001</v>
      </c>
      <c r="F35" s="61" t="s">
        <v>139</v>
      </c>
      <c r="G35" s="26">
        <f>SUMIFS('②仕訳帳(定例)'!E:E,'②仕訳帳(定例)'!H:H,'④残高試算表&amp;検証'!E35)+SUMIFS('③仕訳帳(決算)'!E:E,'③仕訳帳(決算)'!H:H,'④残高試算表&amp;検証'!E35)</f>
        <v>0</v>
      </c>
      <c r="H35" s="62"/>
      <c r="I35" s="81">
        <f t="shared" si="1"/>
        <v>0</v>
      </c>
      <c r="K35" s="62"/>
      <c r="L35" s="62"/>
    </row>
    <row r="36" spans="2:12" x14ac:dyDescent="0.25">
      <c r="B36" s="58">
        <f t="shared" si="0"/>
        <v>0</v>
      </c>
      <c r="C36" s="59"/>
      <c r="D36" s="21">
        <f>SUMIFS('②仕訳帳(定例)'!E:E,'②仕訳帳(定例)'!F:F,'④残高試算表&amp;検証'!E36)+SUMIFS('③仕訳帳(決算)'!E:E,'③仕訳帳(決算)'!F:F,'④残高試算表&amp;検証'!E36)</f>
        <v>0</v>
      </c>
      <c r="E36" s="60">
        <v>41002</v>
      </c>
      <c r="F36" s="61" t="s">
        <v>175</v>
      </c>
      <c r="G36" s="26">
        <f>SUMIFS('②仕訳帳(定例)'!E:E,'②仕訳帳(定例)'!H:H,'④残高試算表&amp;検証'!E36)+SUMIFS('③仕訳帳(決算)'!E:E,'③仕訳帳(決算)'!H:H,'④残高試算表&amp;検証'!E36)</f>
        <v>0</v>
      </c>
      <c r="H36" s="62">
        <f>C24</f>
        <v>13000</v>
      </c>
      <c r="I36" s="81">
        <f t="shared" si="1"/>
        <v>13000</v>
      </c>
      <c r="K36" s="62"/>
      <c r="L36" s="62"/>
    </row>
    <row r="37" spans="2:12" ht="6" customHeight="1" x14ac:dyDescent="0.25">
      <c r="B37" s="58"/>
      <c r="C37" s="59"/>
      <c r="D37" s="21"/>
      <c r="E37" s="60"/>
      <c r="F37" s="61"/>
      <c r="G37" s="26"/>
      <c r="H37" s="62"/>
      <c r="I37" s="81"/>
      <c r="K37" s="62"/>
      <c r="L37" s="62"/>
    </row>
    <row r="38" spans="2:12" x14ac:dyDescent="0.25">
      <c r="B38" s="63">
        <f t="shared" ref="B38:G38" si="2">SUM(B7:B36)</f>
        <v>117000</v>
      </c>
      <c r="C38" s="64">
        <f t="shared" si="2"/>
        <v>13000</v>
      </c>
      <c r="D38" s="65">
        <f t="shared" si="2"/>
        <v>413600</v>
      </c>
      <c r="E38" s="66"/>
      <c r="F38" s="67" t="s">
        <v>101</v>
      </c>
      <c r="G38" s="63">
        <f t="shared" si="2"/>
        <v>413600</v>
      </c>
      <c r="H38" s="64">
        <f t="shared" ref="H38:I38" si="3">SUM(H7:H36)</f>
        <v>13000</v>
      </c>
      <c r="I38" s="65">
        <f t="shared" si="3"/>
        <v>117000</v>
      </c>
      <c r="K38" s="64"/>
      <c r="L38" s="64"/>
    </row>
    <row r="39" spans="2:12" x14ac:dyDescent="0.25">
      <c r="C39" s="68"/>
      <c r="D39" s="69"/>
    </row>
    <row r="40" spans="2:12" x14ac:dyDescent="0.25">
      <c r="B40" s="70"/>
      <c r="C40" s="71"/>
    </row>
    <row r="41" spans="2:12" x14ac:dyDescent="0.25">
      <c r="B41" s="72" t="s">
        <v>141</v>
      </c>
      <c r="C41" s="73" t="s">
        <v>142</v>
      </c>
      <c r="D41" s="56" t="s">
        <v>143</v>
      </c>
      <c r="E41" s="57" t="s">
        <v>144</v>
      </c>
      <c r="F41" s="56" t="s">
        <v>145</v>
      </c>
      <c r="G41" s="54" t="s">
        <v>146</v>
      </c>
      <c r="H41" s="55" t="s">
        <v>142</v>
      </c>
      <c r="I41" s="56" t="s">
        <v>141</v>
      </c>
      <c r="K41" s="55" t="s">
        <v>147</v>
      </c>
      <c r="L41" s="55" t="s">
        <v>148</v>
      </c>
    </row>
    <row r="42" spans="2:12" x14ac:dyDescent="0.25">
      <c r="B42" s="74"/>
      <c r="C42" s="75"/>
      <c r="D42" s="75"/>
      <c r="E42" s="76">
        <v>11001</v>
      </c>
      <c r="F42" s="75" t="s">
        <v>149</v>
      </c>
      <c r="G42" s="75"/>
      <c r="H42" s="75"/>
      <c r="I42" s="75"/>
      <c r="J42" s="75"/>
      <c r="K42" s="75"/>
      <c r="L42" s="82"/>
    </row>
    <row r="43" spans="2:12" x14ac:dyDescent="0.25">
      <c r="B43" s="77"/>
      <c r="C43" s="78"/>
      <c r="D43" s="78"/>
      <c r="E43" s="79">
        <v>11002</v>
      </c>
      <c r="F43" s="78" t="s">
        <v>150</v>
      </c>
      <c r="G43" s="78"/>
      <c r="H43" s="78"/>
      <c r="I43" s="78"/>
      <c r="J43" s="78"/>
      <c r="K43" s="78"/>
      <c r="L43" s="83"/>
    </row>
    <row r="44" spans="2:12" x14ac:dyDescent="0.25">
      <c r="B44" s="77"/>
      <c r="C44" s="78"/>
      <c r="D44" s="78"/>
      <c r="E44" s="79">
        <v>12001</v>
      </c>
      <c r="F44" s="78" t="s">
        <v>151</v>
      </c>
      <c r="G44" s="78"/>
      <c r="H44" s="78"/>
      <c r="I44" s="78"/>
      <c r="J44" s="78"/>
      <c r="K44" s="78"/>
      <c r="L44" s="83"/>
    </row>
    <row r="45" spans="2:12" x14ac:dyDescent="0.25">
      <c r="B45" s="77"/>
      <c r="C45" s="78"/>
      <c r="D45" s="78"/>
      <c r="E45" s="79">
        <v>12002</v>
      </c>
      <c r="F45" s="78" t="s">
        <v>152</v>
      </c>
      <c r="G45" s="78"/>
      <c r="H45" s="78"/>
      <c r="I45" s="78"/>
      <c r="J45" s="78"/>
      <c r="K45" s="78"/>
      <c r="L45" s="83"/>
    </row>
    <row r="46" spans="2:12" x14ac:dyDescent="0.25">
      <c r="B46" s="77"/>
      <c r="C46" s="78"/>
      <c r="D46" s="78"/>
      <c r="E46" s="79">
        <v>12003</v>
      </c>
      <c r="F46" s="78" t="s">
        <v>153</v>
      </c>
      <c r="G46" s="78"/>
      <c r="H46" s="78"/>
      <c r="I46" s="78"/>
      <c r="J46" s="78"/>
      <c r="K46" s="78"/>
      <c r="L46" s="83"/>
    </row>
    <row r="47" spans="2:12" x14ac:dyDescent="0.25">
      <c r="B47" s="77"/>
      <c r="C47" s="78"/>
      <c r="D47" s="78"/>
      <c r="E47" s="79">
        <v>21001</v>
      </c>
      <c r="F47" s="78" t="s">
        <v>154</v>
      </c>
      <c r="G47" s="78"/>
      <c r="H47" s="78"/>
      <c r="I47" s="78"/>
      <c r="J47" s="78"/>
      <c r="K47" s="78"/>
      <c r="L47" s="83"/>
    </row>
    <row r="48" spans="2:12" x14ac:dyDescent="0.25">
      <c r="B48" s="77"/>
      <c r="C48" s="78"/>
      <c r="D48" s="78"/>
      <c r="E48" s="79">
        <v>21002</v>
      </c>
      <c r="F48" s="78" t="s">
        <v>155</v>
      </c>
      <c r="G48" s="78"/>
      <c r="H48" s="78"/>
      <c r="I48" s="78"/>
      <c r="J48" s="78"/>
      <c r="K48" s="78"/>
      <c r="L48" s="83"/>
    </row>
    <row r="49" spans="2:12" x14ac:dyDescent="0.25">
      <c r="B49" s="77"/>
      <c r="C49" s="78"/>
      <c r="D49" s="78"/>
      <c r="E49" s="79">
        <v>21003</v>
      </c>
      <c r="F49" s="78" t="s">
        <v>156</v>
      </c>
      <c r="G49" s="78"/>
      <c r="H49" s="78"/>
      <c r="I49" s="78"/>
      <c r="J49" s="78"/>
      <c r="K49" s="78"/>
      <c r="L49" s="83"/>
    </row>
    <row r="50" spans="2:12" x14ac:dyDescent="0.25">
      <c r="B50" s="77"/>
      <c r="C50" s="78"/>
      <c r="D50" s="78"/>
      <c r="E50" s="79">
        <v>21004</v>
      </c>
      <c r="F50" s="78" t="s">
        <v>157</v>
      </c>
      <c r="G50" s="78"/>
      <c r="H50" s="78"/>
      <c r="I50" s="78"/>
      <c r="J50" s="78"/>
      <c r="K50" s="78"/>
      <c r="L50" s="83"/>
    </row>
    <row r="51" spans="2:12" x14ac:dyDescent="0.25">
      <c r="B51" s="77"/>
      <c r="C51" s="78"/>
      <c r="D51" s="78"/>
      <c r="E51" s="79">
        <v>21005</v>
      </c>
      <c r="F51" s="78" t="s">
        <v>158</v>
      </c>
      <c r="G51" s="78"/>
      <c r="H51" s="78"/>
      <c r="I51" s="78"/>
      <c r="J51" s="78"/>
      <c r="K51" s="78"/>
      <c r="L51" s="83"/>
    </row>
    <row r="52" spans="2:12" x14ac:dyDescent="0.25">
      <c r="B52" s="77"/>
      <c r="C52" s="78"/>
      <c r="D52" s="78"/>
      <c r="E52" s="79">
        <v>21006</v>
      </c>
      <c r="F52" s="78" t="s">
        <v>159</v>
      </c>
      <c r="G52" s="78"/>
      <c r="H52" s="78"/>
      <c r="I52" s="78"/>
      <c r="J52" s="78"/>
      <c r="K52" s="78"/>
      <c r="L52" s="83"/>
    </row>
    <row r="53" spans="2:12" x14ac:dyDescent="0.25">
      <c r="B53" s="77"/>
      <c r="C53" s="78"/>
      <c r="D53" s="78"/>
      <c r="E53" s="79">
        <v>21007</v>
      </c>
      <c r="F53" s="78" t="s">
        <v>160</v>
      </c>
      <c r="G53" s="78"/>
      <c r="H53" s="78"/>
      <c r="I53" s="78"/>
      <c r="J53" s="78"/>
      <c r="K53" s="78"/>
      <c r="L53" s="83"/>
    </row>
    <row r="54" spans="2:12" x14ac:dyDescent="0.25">
      <c r="B54" s="77"/>
      <c r="C54" s="78"/>
      <c r="D54" s="78"/>
      <c r="E54" s="79">
        <v>21008</v>
      </c>
      <c r="F54" s="78" t="s">
        <v>161</v>
      </c>
      <c r="G54" s="78"/>
      <c r="H54" s="78"/>
      <c r="I54" s="78"/>
      <c r="J54" s="78"/>
      <c r="K54" s="78"/>
      <c r="L54" s="83"/>
    </row>
    <row r="55" spans="2:12" x14ac:dyDescent="0.25">
      <c r="B55" s="77"/>
      <c r="C55" s="78"/>
      <c r="D55" s="78"/>
      <c r="E55" s="79">
        <v>22001</v>
      </c>
      <c r="F55" s="78" t="s">
        <v>162</v>
      </c>
      <c r="G55" s="78"/>
      <c r="H55" s="78"/>
      <c r="I55" s="78"/>
      <c r="J55" s="78"/>
      <c r="K55" s="78"/>
      <c r="L55" s="83"/>
    </row>
    <row r="56" spans="2:12" x14ac:dyDescent="0.25">
      <c r="B56" s="77"/>
      <c r="C56" s="78"/>
      <c r="D56" s="78"/>
      <c r="E56" s="79">
        <v>22002</v>
      </c>
      <c r="F56" s="78" t="s">
        <v>163</v>
      </c>
      <c r="G56" s="78"/>
      <c r="H56" s="78"/>
      <c r="I56" s="78"/>
      <c r="J56" s="78"/>
      <c r="K56" s="78"/>
      <c r="L56" s="83"/>
    </row>
    <row r="57" spans="2:12" x14ac:dyDescent="0.25">
      <c r="B57" s="77"/>
      <c r="C57" s="78"/>
      <c r="D57" s="78"/>
      <c r="E57" s="79">
        <v>22003</v>
      </c>
      <c r="F57" s="78" t="s">
        <v>164</v>
      </c>
      <c r="G57" s="78"/>
      <c r="H57" s="78"/>
      <c r="I57" s="78"/>
      <c r="J57" s="78"/>
      <c r="K57" s="78"/>
      <c r="L57" s="83"/>
    </row>
    <row r="58" spans="2:12" x14ac:dyDescent="0.25">
      <c r="B58" s="77"/>
      <c r="C58" s="78"/>
      <c r="D58" s="78"/>
      <c r="E58" s="79">
        <v>22004</v>
      </c>
      <c r="F58" s="78" t="s">
        <v>165</v>
      </c>
      <c r="G58" s="78"/>
      <c r="H58" s="78"/>
      <c r="I58" s="78"/>
      <c r="J58" s="78"/>
      <c r="K58" s="78"/>
      <c r="L58" s="83"/>
    </row>
    <row r="59" spans="2:12" x14ac:dyDescent="0.25">
      <c r="B59" s="77"/>
      <c r="C59" s="78"/>
      <c r="D59" s="78"/>
      <c r="E59" s="79">
        <v>31001</v>
      </c>
      <c r="F59" s="78" t="s">
        <v>166</v>
      </c>
      <c r="G59" s="78"/>
      <c r="H59" s="78"/>
      <c r="I59" s="78"/>
      <c r="J59" s="78"/>
      <c r="K59" s="78"/>
      <c r="L59" s="83"/>
    </row>
    <row r="60" spans="2:12" x14ac:dyDescent="0.25">
      <c r="B60" s="77"/>
      <c r="C60" s="78"/>
      <c r="D60" s="78"/>
      <c r="E60" s="79">
        <v>31002</v>
      </c>
      <c r="F60" s="78" t="s">
        <v>120</v>
      </c>
      <c r="G60" s="78"/>
      <c r="H60" s="78"/>
      <c r="I60" s="78"/>
      <c r="J60" s="78"/>
      <c r="K60" s="78"/>
      <c r="L60" s="83"/>
    </row>
    <row r="61" spans="2:12" x14ac:dyDescent="0.25">
      <c r="B61" s="77"/>
      <c r="C61" s="78"/>
      <c r="D61" s="78"/>
      <c r="E61" s="79">
        <v>31003</v>
      </c>
      <c r="F61" s="78" t="s">
        <v>116</v>
      </c>
      <c r="G61" s="78"/>
      <c r="H61" s="78"/>
      <c r="I61" s="78"/>
      <c r="J61" s="78"/>
      <c r="K61" s="78"/>
      <c r="L61" s="83"/>
    </row>
    <row r="62" spans="2:12" x14ac:dyDescent="0.25">
      <c r="B62" s="77"/>
      <c r="C62" s="78"/>
      <c r="D62" s="78"/>
      <c r="E62" s="79">
        <v>31004</v>
      </c>
      <c r="F62" s="78" t="s">
        <v>167</v>
      </c>
      <c r="G62" s="78"/>
      <c r="H62" s="78"/>
      <c r="I62" s="78"/>
      <c r="J62" s="78"/>
      <c r="K62" s="78"/>
      <c r="L62" s="83"/>
    </row>
    <row r="63" spans="2:12" x14ac:dyDescent="0.25">
      <c r="B63" s="77"/>
      <c r="C63" s="78"/>
      <c r="D63" s="78"/>
      <c r="E63" s="79">
        <v>31005</v>
      </c>
      <c r="F63" s="78" t="s">
        <v>168</v>
      </c>
      <c r="G63" s="78"/>
      <c r="H63" s="78"/>
      <c r="I63" s="78"/>
      <c r="J63" s="78"/>
      <c r="K63" s="78"/>
      <c r="L63" s="83"/>
    </row>
    <row r="64" spans="2:12" x14ac:dyDescent="0.25">
      <c r="B64" s="77"/>
      <c r="C64" s="78"/>
      <c r="D64" s="78"/>
      <c r="E64" s="79">
        <v>33001</v>
      </c>
      <c r="F64" s="78" t="s">
        <v>169</v>
      </c>
      <c r="G64" s="78"/>
      <c r="H64" s="78"/>
      <c r="I64" s="78"/>
      <c r="J64" s="78"/>
      <c r="K64" s="78"/>
      <c r="L64" s="83"/>
    </row>
    <row r="65" spans="2:12" x14ac:dyDescent="0.25">
      <c r="B65" s="77"/>
      <c r="C65" s="78"/>
      <c r="D65" s="78"/>
      <c r="E65" s="79">
        <v>33002</v>
      </c>
      <c r="F65" s="78" t="s">
        <v>170</v>
      </c>
      <c r="G65" s="78"/>
      <c r="H65" s="78"/>
      <c r="I65" s="78"/>
      <c r="J65" s="78"/>
      <c r="K65" s="78"/>
      <c r="L65" s="83"/>
    </row>
    <row r="66" spans="2:12" x14ac:dyDescent="0.25">
      <c r="B66" s="77"/>
      <c r="C66" s="78"/>
      <c r="D66" s="78"/>
      <c r="E66" s="79">
        <v>33003</v>
      </c>
      <c r="F66" s="78" t="s">
        <v>171</v>
      </c>
      <c r="G66" s="78"/>
      <c r="H66" s="78"/>
      <c r="I66" s="78"/>
      <c r="J66" s="78"/>
      <c r="K66" s="78"/>
      <c r="L66" s="83"/>
    </row>
    <row r="67" spans="2:12" x14ac:dyDescent="0.25">
      <c r="B67" s="77"/>
      <c r="C67" s="78"/>
      <c r="D67" s="78"/>
      <c r="E67" s="79">
        <v>33004</v>
      </c>
      <c r="F67" s="78" t="s">
        <v>172</v>
      </c>
      <c r="G67" s="78"/>
      <c r="H67" s="78"/>
      <c r="I67" s="78"/>
      <c r="J67" s="78"/>
      <c r="K67" s="78"/>
      <c r="L67" s="83"/>
    </row>
    <row r="68" spans="2:12" x14ac:dyDescent="0.25">
      <c r="B68" s="77"/>
      <c r="C68" s="78"/>
      <c r="D68" s="78"/>
      <c r="E68" s="79">
        <v>33005</v>
      </c>
      <c r="F68" s="78" t="s">
        <v>173</v>
      </c>
      <c r="G68" s="78"/>
      <c r="H68" s="78"/>
      <c r="I68" s="78"/>
      <c r="J68" s="78"/>
      <c r="K68" s="78"/>
      <c r="L68" s="83"/>
    </row>
    <row r="69" spans="2:12" x14ac:dyDescent="0.25">
      <c r="B69" s="77"/>
      <c r="C69" s="78"/>
      <c r="D69" s="78"/>
      <c r="E69" s="79">
        <v>33006</v>
      </c>
      <c r="F69" s="78" t="s">
        <v>174</v>
      </c>
      <c r="G69" s="78"/>
      <c r="H69" s="78"/>
      <c r="I69" s="78"/>
      <c r="J69" s="78"/>
      <c r="K69" s="78"/>
      <c r="L69" s="83"/>
    </row>
    <row r="70" spans="2:12" x14ac:dyDescent="0.25">
      <c r="B70" s="77"/>
      <c r="C70" s="78"/>
      <c r="D70" s="78"/>
      <c r="E70" s="79">
        <v>41001</v>
      </c>
      <c r="F70" s="78" t="s">
        <v>139</v>
      </c>
      <c r="G70" s="78"/>
      <c r="H70" s="78"/>
      <c r="I70" s="78"/>
      <c r="J70" s="78"/>
      <c r="K70" s="78"/>
      <c r="L70" s="83"/>
    </row>
    <row r="71" spans="2:12" x14ac:dyDescent="0.25">
      <c r="B71" s="77"/>
      <c r="C71" s="78"/>
      <c r="D71" s="78"/>
      <c r="E71" s="79">
        <v>41002</v>
      </c>
      <c r="F71" s="78" t="s">
        <v>175</v>
      </c>
      <c r="G71" s="78"/>
      <c r="H71" s="78"/>
      <c r="I71" s="78"/>
      <c r="J71" s="78"/>
      <c r="K71" s="78"/>
      <c r="L71" s="83"/>
    </row>
    <row r="72" spans="2:12" ht="3" customHeight="1" x14ac:dyDescent="0.25">
      <c r="B72" s="77"/>
      <c r="C72" s="78"/>
      <c r="D72" s="78"/>
      <c r="E72" s="79"/>
      <c r="F72" s="78"/>
      <c r="G72" s="78"/>
      <c r="H72" s="78"/>
      <c r="I72" s="78"/>
      <c r="J72" s="78"/>
      <c r="K72" s="78"/>
      <c r="L72" s="83"/>
    </row>
    <row r="73" spans="2:12" x14ac:dyDescent="0.25">
      <c r="B73" s="84"/>
      <c r="C73" s="85"/>
      <c r="D73" s="85"/>
      <c r="E73" s="86"/>
      <c r="F73" s="85" t="s">
        <v>101</v>
      </c>
      <c r="G73" s="85"/>
      <c r="H73" s="85"/>
      <c r="I73" s="85"/>
      <c r="J73" s="85"/>
      <c r="K73" s="85"/>
      <c r="L73" s="89"/>
    </row>
    <row r="74" spans="2:12" s="42" customFormat="1" x14ac:dyDescent="0.25">
      <c r="B74" s="87"/>
      <c r="C74" s="87"/>
      <c r="D74" s="87"/>
      <c r="E74" s="88"/>
      <c r="F74" s="87"/>
      <c r="G74" s="87"/>
      <c r="H74" s="87"/>
      <c r="I74" s="87"/>
      <c r="J74" s="87"/>
      <c r="K74" s="87"/>
      <c r="L74" s="87"/>
    </row>
    <row r="75" spans="2:12" x14ac:dyDescent="0.25">
      <c r="B75" s="70"/>
      <c r="C75" s="71"/>
    </row>
    <row r="76" spans="2:12" x14ac:dyDescent="0.25">
      <c r="B76" s="72" t="s">
        <v>141</v>
      </c>
      <c r="C76" s="73" t="s">
        <v>142</v>
      </c>
      <c r="D76" s="56" t="s">
        <v>143</v>
      </c>
      <c r="E76" s="57" t="s">
        <v>144</v>
      </c>
      <c r="F76" s="56" t="s">
        <v>145</v>
      </c>
      <c r="G76" s="54" t="s">
        <v>146</v>
      </c>
      <c r="H76" s="55" t="s">
        <v>142</v>
      </c>
      <c r="I76" s="56" t="s">
        <v>141</v>
      </c>
      <c r="K76" s="55" t="s">
        <v>147</v>
      </c>
      <c r="L76" s="55" t="s">
        <v>148</v>
      </c>
    </row>
    <row r="77" spans="2:12" x14ac:dyDescent="0.25">
      <c r="B77" s="74"/>
      <c r="C77" s="75"/>
      <c r="D77" s="75"/>
      <c r="E77" s="76"/>
      <c r="F77" s="75"/>
      <c r="G77" s="75"/>
      <c r="H77" s="75"/>
      <c r="I77" s="75"/>
      <c r="J77" s="75"/>
      <c r="K77" s="75"/>
      <c r="L77" s="82"/>
    </row>
    <row r="78" spans="2:12" x14ac:dyDescent="0.25">
      <c r="B78" s="77"/>
      <c r="C78" s="78"/>
      <c r="D78" s="78"/>
      <c r="E78" s="79"/>
      <c r="F78" s="78"/>
      <c r="G78" s="78"/>
      <c r="H78" s="78"/>
      <c r="I78" s="78"/>
      <c r="J78" s="78"/>
      <c r="K78" s="78"/>
      <c r="L78" s="83"/>
    </row>
    <row r="79" spans="2:12" x14ac:dyDescent="0.25">
      <c r="B79" s="77"/>
      <c r="C79" s="78"/>
      <c r="D79" s="78"/>
      <c r="E79" s="79"/>
      <c r="F79" s="78"/>
      <c r="G79" s="78"/>
      <c r="H79" s="78"/>
      <c r="I79" s="78"/>
      <c r="J79" s="78"/>
      <c r="K79" s="78"/>
      <c r="L79" s="83"/>
    </row>
    <row r="80" spans="2:12" x14ac:dyDescent="0.25">
      <c r="B80" s="77"/>
      <c r="C80" s="78"/>
      <c r="D80" s="78"/>
      <c r="E80" s="79"/>
      <c r="F80" s="78"/>
      <c r="G80" s="78"/>
      <c r="H80" s="78"/>
      <c r="I80" s="78"/>
      <c r="J80" s="78"/>
      <c r="K80" s="78"/>
      <c r="L80" s="83"/>
    </row>
    <row r="81" spans="2:12" x14ac:dyDescent="0.25">
      <c r="B81" s="77"/>
      <c r="C81" s="78"/>
      <c r="D81" s="78"/>
      <c r="E81" s="79"/>
      <c r="F81" s="78"/>
      <c r="G81" s="78"/>
      <c r="H81" s="78"/>
      <c r="I81" s="78"/>
      <c r="J81" s="78"/>
      <c r="K81" s="78"/>
      <c r="L81" s="83"/>
    </row>
    <row r="82" spans="2:12" x14ac:dyDescent="0.25">
      <c r="B82" s="77"/>
      <c r="C82" s="78"/>
      <c r="D82" s="78"/>
      <c r="E82" s="79"/>
      <c r="F82" s="78"/>
      <c r="G82" s="78"/>
      <c r="H82" s="78"/>
      <c r="I82" s="78"/>
      <c r="J82" s="78"/>
      <c r="K82" s="78"/>
      <c r="L82" s="83"/>
    </row>
    <row r="83" spans="2:12" x14ac:dyDescent="0.25">
      <c r="B83" s="77"/>
      <c r="C83" s="78"/>
      <c r="D83" s="78"/>
      <c r="E83" s="79"/>
      <c r="F83" s="78"/>
      <c r="G83" s="78"/>
      <c r="H83" s="78"/>
      <c r="I83" s="78"/>
      <c r="J83" s="78"/>
      <c r="K83" s="78"/>
      <c r="L83" s="83"/>
    </row>
    <row r="84" spans="2:12" x14ac:dyDescent="0.25">
      <c r="B84" s="77"/>
      <c r="C84" s="78"/>
      <c r="D84" s="78"/>
      <c r="E84" s="79"/>
      <c r="F84" s="78"/>
      <c r="G84" s="78"/>
      <c r="H84" s="78"/>
      <c r="I84" s="78"/>
      <c r="J84" s="78"/>
      <c r="K84" s="78"/>
      <c r="L84" s="83"/>
    </row>
    <row r="85" spans="2:12" x14ac:dyDescent="0.25">
      <c r="B85" s="77"/>
      <c r="C85" s="78"/>
      <c r="D85" s="78"/>
      <c r="E85" s="79"/>
      <c r="F85" s="78"/>
      <c r="G85" s="78"/>
      <c r="H85" s="78"/>
      <c r="I85" s="78"/>
      <c r="J85" s="78"/>
      <c r="K85" s="78"/>
      <c r="L85" s="83"/>
    </row>
    <row r="86" spans="2:12" x14ac:dyDescent="0.25">
      <c r="B86" s="77"/>
      <c r="C86" s="78"/>
      <c r="D86" s="78"/>
      <c r="E86" s="79"/>
      <c r="F86" s="78"/>
      <c r="G86" s="78"/>
      <c r="H86" s="78"/>
      <c r="I86" s="78"/>
      <c r="J86" s="78"/>
      <c r="K86" s="78"/>
      <c r="L86" s="83"/>
    </row>
    <row r="87" spans="2:12" x14ac:dyDescent="0.25">
      <c r="B87" s="77"/>
      <c r="C87" s="78"/>
      <c r="D87" s="78"/>
      <c r="E87" s="79"/>
      <c r="F87" s="78"/>
      <c r="G87" s="78"/>
      <c r="H87" s="78"/>
      <c r="I87" s="78"/>
      <c r="J87" s="78"/>
      <c r="K87" s="78"/>
      <c r="L87" s="83"/>
    </row>
    <row r="88" spans="2:12" x14ac:dyDescent="0.25">
      <c r="B88" s="77"/>
      <c r="C88" s="78"/>
      <c r="D88" s="78"/>
      <c r="E88" s="79"/>
      <c r="F88" s="78"/>
      <c r="G88" s="78"/>
      <c r="H88" s="78"/>
      <c r="I88" s="78"/>
      <c r="J88" s="78"/>
      <c r="K88" s="78"/>
      <c r="L88" s="83"/>
    </row>
    <row r="89" spans="2:12" x14ac:dyDescent="0.25">
      <c r="B89" s="77"/>
      <c r="C89" s="78"/>
      <c r="D89" s="78"/>
      <c r="E89" s="79"/>
      <c r="F89" s="78"/>
      <c r="G89" s="78"/>
      <c r="H89" s="78"/>
      <c r="I89" s="78"/>
      <c r="J89" s="78"/>
      <c r="K89" s="78"/>
      <c r="L89" s="83"/>
    </row>
    <row r="90" spans="2:12" x14ac:dyDescent="0.25">
      <c r="B90" s="77"/>
      <c r="C90" s="78"/>
      <c r="D90" s="78"/>
      <c r="E90" s="79"/>
      <c r="F90" s="78"/>
      <c r="G90" s="78"/>
      <c r="H90" s="78"/>
      <c r="I90" s="78"/>
      <c r="J90" s="78"/>
      <c r="K90" s="78"/>
      <c r="L90" s="83"/>
    </row>
    <row r="91" spans="2:12" x14ac:dyDescent="0.25">
      <c r="B91" s="77"/>
      <c r="C91" s="78"/>
      <c r="D91" s="78"/>
      <c r="E91" s="79"/>
      <c r="F91" s="78"/>
      <c r="G91" s="78"/>
      <c r="H91" s="78"/>
      <c r="I91" s="78"/>
      <c r="J91" s="78"/>
      <c r="K91" s="78"/>
      <c r="L91" s="83"/>
    </row>
    <row r="92" spans="2:12" x14ac:dyDescent="0.25">
      <c r="B92" s="77"/>
      <c r="C92" s="78"/>
      <c r="D92" s="78"/>
      <c r="E92" s="79"/>
      <c r="F92" s="78"/>
      <c r="G92" s="78"/>
      <c r="H92" s="78"/>
      <c r="I92" s="78"/>
      <c r="J92" s="78"/>
      <c r="K92" s="78"/>
      <c r="L92" s="83"/>
    </row>
    <row r="93" spans="2:12" x14ac:dyDescent="0.25">
      <c r="B93" s="77"/>
      <c r="C93" s="78"/>
      <c r="D93" s="78"/>
      <c r="E93" s="79"/>
      <c r="F93" s="78"/>
      <c r="G93" s="78"/>
      <c r="H93" s="78"/>
      <c r="I93" s="78"/>
      <c r="J93" s="78"/>
      <c r="K93" s="78"/>
      <c r="L93" s="83"/>
    </row>
    <row r="94" spans="2:12" x14ac:dyDescent="0.25">
      <c r="B94" s="77"/>
      <c r="C94" s="78"/>
      <c r="D94" s="78"/>
      <c r="E94" s="79"/>
      <c r="F94" s="78"/>
      <c r="G94" s="78"/>
      <c r="H94" s="78"/>
      <c r="I94" s="78"/>
      <c r="J94" s="78"/>
      <c r="K94" s="78"/>
      <c r="L94" s="83"/>
    </row>
    <row r="95" spans="2:12" x14ac:dyDescent="0.25">
      <c r="B95" s="77"/>
      <c r="C95" s="78"/>
      <c r="D95" s="78"/>
      <c r="E95" s="79"/>
      <c r="F95" s="78"/>
      <c r="G95" s="78"/>
      <c r="H95" s="78"/>
      <c r="I95" s="78"/>
      <c r="J95" s="78"/>
      <c r="K95" s="78"/>
      <c r="L95" s="83"/>
    </row>
    <row r="96" spans="2:12" x14ac:dyDescent="0.25">
      <c r="B96" s="77"/>
      <c r="C96" s="78"/>
      <c r="D96" s="78"/>
      <c r="E96" s="79"/>
      <c r="F96" s="78"/>
      <c r="G96" s="78"/>
      <c r="H96" s="78"/>
      <c r="I96" s="78"/>
      <c r="J96" s="78"/>
      <c r="K96" s="78"/>
      <c r="L96" s="83"/>
    </row>
    <row r="97" spans="2:12" x14ac:dyDescent="0.25">
      <c r="B97" s="77"/>
      <c r="C97" s="78"/>
      <c r="D97" s="78"/>
      <c r="E97" s="79"/>
      <c r="F97" s="78"/>
      <c r="G97" s="78"/>
      <c r="H97" s="78"/>
      <c r="I97" s="78"/>
      <c r="J97" s="78"/>
      <c r="K97" s="78"/>
      <c r="L97" s="83"/>
    </row>
    <row r="98" spans="2:12" x14ac:dyDescent="0.25">
      <c r="B98" s="77"/>
      <c r="C98" s="78"/>
      <c r="D98" s="78"/>
      <c r="E98" s="79"/>
      <c r="F98" s="78"/>
      <c r="G98" s="78"/>
      <c r="H98" s="78"/>
      <c r="I98" s="78"/>
      <c r="J98" s="78"/>
      <c r="K98" s="78"/>
      <c r="L98" s="83"/>
    </row>
    <row r="99" spans="2:12" x14ac:dyDescent="0.25">
      <c r="B99" s="77"/>
      <c r="C99" s="78"/>
      <c r="D99" s="78"/>
      <c r="E99" s="79"/>
      <c r="F99" s="78"/>
      <c r="G99" s="78"/>
      <c r="H99" s="78"/>
      <c r="I99" s="78"/>
      <c r="J99" s="78"/>
      <c r="K99" s="78"/>
      <c r="L99" s="83"/>
    </row>
    <row r="100" spans="2:12" x14ac:dyDescent="0.25">
      <c r="B100" s="77"/>
      <c r="C100" s="78"/>
      <c r="D100" s="78"/>
      <c r="E100" s="79"/>
      <c r="F100" s="78"/>
      <c r="G100" s="78"/>
      <c r="H100" s="78"/>
      <c r="I100" s="78"/>
      <c r="J100" s="78"/>
      <c r="K100" s="78"/>
      <c r="L100" s="83"/>
    </row>
    <row r="101" spans="2:12" x14ac:dyDescent="0.25">
      <c r="B101" s="77"/>
      <c r="C101" s="78"/>
      <c r="D101" s="78"/>
      <c r="E101" s="79"/>
      <c r="F101" s="78"/>
      <c r="G101" s="78"/>
      <c r="H101" s="78"/>
      <c r="I101" s="78"/>
      <c r="J101" s="78"/>
      <c r="K101" s="78"/>
      <c r="L101" s="83"/>
    </row>
    <row r="102" spans="2:12" x14ac:dyDescent="0.25">
      <c r="B102" s="77"/>
      <c r="C102" s="78"/>
      <c r="D102" s="78"/>
      <c r="E102" s="79"/>
      <c r="F102" s="78"/>
      <c r="G102" s="78"/>
      <c r="H102" s="78"/>
      <c r="I102" s="78"/>
      <c r="J102" s="78"/>
      <c r="K102" s="78"/>
      <c r="L102" s="83"/>
    </row>
    <row r="103" spans="2:12" x14ac:dyDescent="0.25">
      <c r="B103" s="77"/>
      <c r="C103" s="78"/>
      <c r="D103" s="78"/>
      <c r="E103" s="79"/>
      <c r="F103" s="78"/>
      <c r="G103" s="78"/>
      <c r="H103" s="78"/>
      <c r="I103" s="78"/>
      <c r="J103" s="78"/>
      <c r="K103" s="78"/>
      <c r="L103" s="83"/>
    </row>
    <row r="104" spans="2:12" x14ac:dyDescent="0.25">
      <c r="B104" s="77"/>
      <c r="C104" s="78"/>
      <c r="D104" s="78"/>
      <c r="E104" s="79"/>
      <c r="F104" s="78"/>
      <c r="G104" s="78"/>
      <c r="H104" s="78"/>
      <c r="I104" s="78"/>
      <c r="J104" s="78"/>
      <c r="K104" s="78"/>
      <c r="L104" s="83"/>
    </row>
    <row r="105" spans="2:12" x14ac:dyDescent="0.25">
      <c r="B105" s="77"/>
      <c r="C105" s="78"/>
      <c r="D105" s="78"/>
      <c r="E105" s="79"/>
      <c r="F105" s="78"/>
      <c r="G105" s="78"/>
      <c r="H105" s="78"/>
      <c r="I105" s="78"/>
      <c r="J105" s="78"/>
      <c r="K105" s="78"/>
      <c r="L105" s="83"/>
    </row>
    <row r="106" spans="2:12" x14ac:dyDescent="0.25">
      <c r="B106" s="77"/>
      <c r="C106" s="78"/>
      <c r="D106" s="78"/>
      <c r="E106" s="79"/>
      <c r="F106" s="78"/>
      <c r="G106" s="78"/>
      <c r="H106" s="78"/>
      <c r="I106" s="78"/>
      <c r="J106" s="78"/>
      <c r="K106" s="78"/>
      <c r="L106" s="83"/>
    </row>
    <row r="107" spans="2:12" ht="3" customHeight="1" x14ac:dyDescent="0.25">
      <c r="B107" s="77"/>
      <c r="C107" s="78"/>
      <c r="D107" s="78"/>
      <c r="E107" s="79"/>
      <c r="F107" s="78"/>
      <c r="G107" s="78"/>
      <c r="H107" s="78"/>
      <c r="I107" s="78"/>
      <c r="J107" s="78"/>
      <c r="K107" s="78"/>
      <c r="L107" s="83"/>
    </row>
    <row r="108" spans="2:12" x14ac:dyDescent="0.25">
      <c r="B108" s="84"/>
      <c r="C108" s="85"/>
      <c r="D108" s="85"/>
      <c r="E108" s="86"/>
      <c r="F108" s="85"/>
      <c r="G108" s="85"/>
      <c r="H108" s="85"/>
      <c r="I108" s="85"/>
      <c r="J108" s="85"/>
      <c r="K108" s="85"/>
      <c r="L108" s="89"/>
    </row>
  </sheetData>
  <phoneticPr fontId="23"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72"/>
  <sheetViews>
    <sheetView showGridLines="0" zoomScale="90" zoomScaleNormal="90" workbookViewId="0">
      <selection activeCell="B40" sqref="B40"/>
    </sheetView>
  </sheetViews>
  <sheetFormatPr defaultColWidth="9" defaultRowHeight="15.75" x14ac:dyDescent="0.25"/>
  <cols>
    <col min="1" max="1" width="4.75" style="1" customWidth="1"/>
    <col min="2" max="2" width="5.375" style="1" customWidth="1"/>
    <col min="3" max="5" width="24.625" style="1" customWidth="1"/>
    <col min="6" max="6" width="24.625" style="2" customWidth="1"/>
    <col min="7" max="16384" width="9" style="1"/>
  </cols>
  <sheetData>
    <row r="2" spans="2:6" x14ac:dyDescent="0.25">
      <c r="B2" s="1" t="str">
        <f>"団体名："&amp;当日エビデンス!C3</f>
        <v>団体名：AQL2019〇〇リーグ　</v>
      </c>
    </row>
    <row r="3" spans="2:6" ht="28.5" x14ac:dyDescent="0.45">
      <c r="D3" s="3" t="s">
        <v>176</v>
      </c>
    </row>
    <row r="4" spans="2:6" x14ac:dyDescent="0.25">
      <c r="C4" s="4"/>
      <c r="D4" s="5">
        <f>当日エビデンス!N3</f>
        <v>43556</v>
      </c>
      <c r="E4" s="6">
        <f>当日エビデンス!N4</f>
        <v>43921</v>
      </c>
    </row>
    <row r="5" spans="2:6" x14ac:dyDescent="0.25">
      <c r="F5" s="7" t="s">
        <v>177</v>
      </c>
    </row>
    <row r="6" spans="2:6" x14ac:dyDescent="0.25">
      <c r="B6" s="8"/>
      <c r="C6" s="9" t="s">
        <v>178</v>
      </c>
      <c r="D6" s="8"/>
      <c r="E6" s="10" t="s">
        <v>179</v>
      </c>
      <c r="F6" s="11"/>
    </row>
    <row r="7" spans="2:6" x14ac:dyDescent="0.25">
      <c r="B7" s="12" t="s">
        <v>180</v>
      </c>
      <c r="C7" s="13"/>
      <c r="D7" s="14"/>
      <c r="E7" s="15"/>
      <c r="F7" s="16"/>
    </row>
    <row r="8" spans="2:6" x14ac:dyDescent="0.25">
      <c r="B8" s="17" t="s">
        <v>181</v>
      </c>
      <c r="C8" s="18"/>
      <c r="D8" s="19"/>
      <c r="E8" s="20"/>
      <c r="F8" s="21"/>
    </row>
    <row r="9" spans="2:6" x14ac:dyDescent="0.25">
      <c r="B9" s="19"/>
      <c r="C9" s="18" t="s">
        <v>149</v>
      </c>
      <c r="D9" s="22">
        <f>SUMIFS('④残高試算表&amp;検証'!I:I,'④残高試算表&amp;検証'!F:F,'⑤決算書(印刷)'!C9)</f>
        <v>0</v>
      </c>
      <c r="E9" s="20"/>
      <c r="F9" s="21"/>
    </row>
    <row r="10" spans="2:6" x14ac:dyDescent="0.25">
      <c r="B10" s="19"/>
      <c r="C10" s="18" t="s">
        <v>150</v>
      </c>
      <c r="D10" s="23">
        <f>SUMIFS('④残高試算表&amp;検証'!I:I,'④残高試算表&amp;検証'!F:F,'⑤決算書(印刷)'!C10)</f>
        <v>0</v>
      </c>
      <c r="E10" s="20"/>
      <c r="F10" s="21"/>
    </row>
    <row r="11" spans="2:6" x14ac:dyDescent="0.25">
      <c r="B11" s="19"/>
      <c r="C11" s="18" t="s">
        <v>182</v>
      </c>
      <c r="D11" s="22"/>
      <c r="E11" s="24">
        <f>SUM(D9:D10)</f>
        <v>0</v>
      </c>
      <c r="F11" s="21"/>
    </row>
    <row r="12" spans="2:6" x14ac:dyDescent="0.25">
      <c r="B12" s="17" t="s">
        <v>183</v>
      </c>
      <c r="C12" s="18"/>
      <c r="D12" s="22"/>
      <c r="E12" s="20"/>
      <c r="F12" s="21"/>
    </row>
    <row r="13" spans="2:6" x14ac:dyDescent="0.25">
      <c r="B13" s="25"/>
      <c r="C13" s="18" t="s">
        <v>151</v>
      </c>
      <c r="D13" s="22">
        <f>SUMIFS('④残高試算表&amp;検証'!I:I,'④残高試算表&amp;検証'!F:F,'⑤決算書(印刷)'!C13)</f>
        <v>74000</v>
      </c>
      <c r="E13" s="20"/>
      <c r="F13" s="21"/>
    </row>
    <row r="14" spans="2:6" x14ac:dyDescent="0.25">
      <c r="B14" s="19"/>
      <c r="C14" s="18" t="s">
        <v>152</v>
      </c>
      <c r="D14" s="22">
        <f>SUMIFS('④残高試算表&amp;検証'!I:I,'④残高試算表&amp;検証'!F:F,'⑤決算書(印刷)'!C14)</f>
        <v>30000</v>
      </c>
      <c r="E14" s="22"/>
      <c r="F14" s="21"/>
    </row>
    <row r="15" spans="2:6" x14ac:dyDescent="0.25">
      <c r="B15" s="19"/>
      <c r="C15" s="18" t="s">
        <v>153</v>
      </c>
      <c r="D15" s="23">
        <f>SUMIFS('④残高試算表&amp;検証'!I:I,'④残高試算表&amp;検証'!F:F,'⑤決算書(印刷)'!C15)</f>
        <v>0</v>
      </c>
      <c r="E15" s="22"/>
      <c r="F15" s="21"/>
    </row>
    <row r="16" spans="2:6" x14ac:dyDescent="0.25">
      <c r="B16" s="19"/>
      <c r="C16" s="18" t="s">
        <v>184</v>
      </c>
      <c r="D16" s="26"/>
      <c r="E16" s="24">
        <f>SUM(D13:D15)</f>
        <v>104000</v>
      </c>
      <c r="F16" s="21"/>
    </row>
    <row r="17" spans="2:6" x14ac:dyDescent="0.25">
      <c r="B17" s="17" t="s">
        <v>185</v>
      </c>
      <c r="C17" s="18"/>
      <c r="D17" s="19"/>
      <c r="E17" s="20"/>
      <c r="F17" s="21">
        <f>SUM(E11:E16)</f>
        <v>104000</v>
      </c>
    </row>
    <row r="18" spans="2:6" x14ac:dyDescent="0.25">
      <c r="B18" s="17" t="s">
        <v>186</v>
      </c>
      <c r="C18" s="18"/>
      <c r="D18" s="19"/>
      <c r="E18" s="20"/>
      <c r="F18" s="21"/>
    </row>
    <row r="19" spans="2:6" x14ac:dyDescent="0.25">
      <c r="B19" s="17" t="s">
        <v>187</v>
      </c>
      <c r="C19" s="18"/>
      <c r="D19" s="19"/>
      <c r="E19" s="20"/>
      <c r="F19" s="21"/>
    </row>
    <row r="20" spans="2:6" x14ac:dyDescent="0.25">
      <c r="B20" s="19"/>
      <c r="C20" s="18" t="s">
        <v>154</v>
      </c>
      <c r="D20" s="26">
        <f>SUMIFS('④残高試算表&amp;検証'!B:B,'④残高試算表&amp;検証'!F:F,'⑤決算書(印刷)'!C20)</f>
        <v>0</v>
      </c>
      <c r="E20" s="20"/>
      <c r="F20" s="21"/>
    </row>
    <row r="21" spans="2:6" x14ac:dyDescent="0.25">
      <c r="B21" s="19"/>
      <c r="C21" s="18" t="s">
        <v>155</v>
      </c>
      <c r="D21" s="26">
        <f>SUMIFS('④残高試算表&amp;検証'!B:B,'④残高試算表&amp;検証'!F:F,'⑤決算書(印刷)'!C21)</f>
        <v>0</v>
      </c>
      <c r="E21" s="20"/>
      <c r="F21" s="21"/>
    </row>
    <row r="22" spans="2:6" x14ac:dyDescent="0.25">
      <c r="B22" s="19"/>
      <c r="C22" s="18" t="s">
        <v>156</v>
      </c>
      <c r="D22" s="26">
        <f>SUMIFS('④残高試算表&amp;検証'!B:B,'④残高試算表&amp;検証'!F:F,'⑤決算書(印刷)'!C22)</f>
        <v>24000</v>
      </c>
      <c r="E22" s="20"/>
      <c r="F22" s="21"/>
    </row>
    <row r="23" spans="2:6" x14ac:dyDescent="0.25">
      <c r="B23" s="19"/>
      <c r="C23" s="18" t="s">
        <v>157</v>
      </c>
      <c r="D23" s="26">
        <f>SUMIFS('④残高試算表&amp;検証'!B:B,'④残高試算表&amp;検証'!F:F,'⑤決算書(印刷)'!C23)</f>
        <v>40000</v>
      </c>
      <c r="E23" s="20"/>
      <c r="F23" s="21"/>
    </row>
    <row r="24" spans="2:6" x14ac:dyDescent="0.25">
      <c r="B24" s="19"/>
      <c r="C24" s="18" t="s">
        <v>158</v>
      </c>
      <c r="D24" s="26">
        <f>SUMIFS('④残高試算表&amp;検証'!B:B,'④残高試算表&amp;検証'!F:F,'⑤決算書(印刷)'!C24)</f>
        <v>0</v>
      </c>
      <c r="E24" s="20"/>
      <c r="F24" s="21"/>
    </row>
    <row r="25" spans="2:6" x14ac:dyDescent="0.25">
      <c r="B25" s="19"/>
      <c r="C25" s="18" t="s">
        <v>159</v>
      </c>
      <c r="D25" s="26">
        <f>SUMIFS('④残高試算表&amp;検証'!B:B,'④残高試算表&amp;検証'!F:F,'⑤決算書(印刷)'!C25)</f>
        <v>1680</v>
      </c>
      <c r="E25" s="20"/>
      <c r="F25" s="21"/>
    </row>
    <row r="26" spans="2:6" x14ac:dyDescent="0.25">
      <c r="B26" s="19"/>
      <c r="C26" s="18" t="s">
        <v>160</v>
      </c>
      <c r="D26" s="26">
        <f>SUMIFS('④残高試算表&amp;検証'!B:B,'④残高試算表&amp;検証'!F:F,'⑤決算書(印刷)'!C26)</f>
        <v>35000</v>
      </c>
      <c r="E26" s="20"/>
      <c r="F26" s="21"/>
    </row>
    <row r="27" spans="2:6" x14ac:dyDescent="0.25">
      <c r="B27" s="19"/>
      <c r="C27" s="18" t="s">
        <v>161</v>
      </c>
      <c r="D27" s="23">
        <f>SUMIFS('④残高試算表&amp;検証'!B:B,'④残高試算表&amp;検証'!F:F,'⑤決算書(印刷)'!C27)</f>
        <v>0</v>
      </c>
      <c r="E27" s="20"/>
      <c r="F27" s="21"/>
    </row>
    <row r="28" spans="2:6" x14ac:dyDescent="0.25">
      <c r="B28" s="19"/>
      <c r="C28" s="18" t="s">
        <v>188</v>
      </c>
      <c r="D28" s="19"/>
      <c r="E28" s="24">
        <f>SUM(D20:D27)</f>
        <v>100680</v>
      </c>
      <c r="F28" s="21"/>
    </row>
    <row r="29" spans="2:6" x14ac:dyDescent="0.25">
      <c r="B29" s="17" t="s">
        <v>189</v>
      </c>
      <c r="C29" s="18"/>
      <c r="D29" s="19"/>
      <c r="E29" s="20"/>
      <c r="F29" s="21"/>
    </row>
    <row r="30" spans="2:6" x14ac:dyDescent="0.25">
      <c r="B30" s="19"/>
      <c r="C30" s="18" t="s">
        <v>162</v>
      </c>
      <c r="D30" s="26">
        <f>SUMIFS('④残高試算表&amp;検証'!B:B,'④残高試算表&amp;検証'!F:F,'⑤決算書(印刷)'!C30)</f>
        <v>2120</v>
      </c>
      <c r="E30" s="20"/>
      <c r="F30" s="21"/>
    </row>
    <row r="31" spans="2:6" x14ac:dyDescent="0.25">
      <c r="B31" s="19"/>
      <c r="C31" s="18" t="s">
        <v>163</v>
      </c>
      <c r="D31" s="26">
        <f>SUMIFS('④残高試算表&amp;検証'!B:B,'④残高試算表&amp;検証'!F:F,'⑤決算書(印刷)'!C31)</f>
        <v>0</v>
      </c>
      <c r="E31" s="20"/>
      <c r="F31" s="21"/>
    </row>
    <row r="32" spans="2:6" x14ac:dyDescent="0.25">
      <c r="B32" s="19"/>
      <c r="C32" s="18" t="s">
        <v>164</v>
      </c>
      <c r="D32" s="26">
        <f>SUMIFS('④残高試算表&amp;検証'!B:B,'④残高試算表&amp;検証'!F:F,'⑤決算書(印刷)'!C32)</f>
        <v>0</v>
      </c>
      <c r="E32" s="20"/>
      <c r="F32" s="21"/>
    </row>
    <row r="33" spans="2:6" x14ac:dyDescent="0.25">
      <c r="B33" s="19"/>
      <c r="C33" s="18" t="s">
        <v>165</v>
      </c>
      <c r="D33" s="23">
        <f>SUMIFS('④残高試算表&amp;検証'!B:B,'④残高試算表&amp;検証'!F:F,'⑤決算書(印刷)'!C33)</f>
        <v>0</v>
      </c>
      <c r="E33" s="20"/>
      <c r="F33" s="21"/>
    </row>
    <row r="34" spans="2:6" x14ac:dyDescent="0.25">
      <c r="B34" s="19"/>
      <c r="C34" s="18" t="s">
        <v>190</v>
      </c>
      <c r="D34" s="19"/>
      <c r="E34" s="24">
        <f>SUM(D30:D33)</f>
        <v>2120</v>
      </c>
      <c r="F34" s="21"/>
    </row>
    <row r="35" spans="2:6" x14ac:dyDescent="0.25">
      <c r="B35" s="17" t="s">
        <v>191</v>
      </c>
      <c r="C35" s="18"/>
      <c r="D35" s="19"/>
      <c r="E35" s="20"/>
      <c r="F35" s="23">
        <f>E28+E34</f>
        <v>102800</v>
      </c>
    </row>
    <row r="36" spans="2:6" x14ac:dyDescent="0.25">
      <c r="B36" s="19"/>
      <c r="C36" s="18" t="s">
        <v>192</v>
      </c>
      <c r="D36" s="19"/>
      <c r="E36" s="20"/>
      <c r="F36" s="21">
        <f>F17-F35</f>
        <v>1200</v>
      </c>
    </row>
    <row r="37" spans="2:6" x14ac:dyDescent="0.25">
      <c r="B37" s="19"/>
      <c r="C37" s="18" t="s">
        <v>175</v>
      </c>
      <c r="D37" s="19"/>
      <c r="E37" s="20"/>
      <c r="F37" s="21">
        <f>SUMIFS('④残高試算表&amp;検証'!I:I,'④残高試算表&amp;検証'!F:F,'⑤決算書(印刷)'!C37)</f>
        <v>13000</v>
      </c>
    </row>
    <row r="38" spans="2:6" x14ac:dyDescent="0.25">
      <c r="B38" s="27"/>
      <c r="C38" s="28" t="s">
        <v>193</v>
      </c>
      <c r="D38" s="27"/>
      <c r="E38" s="29"/>
      <c r="F38" s="30">
        <f>SUM(F36:F37)</f>
        <v>14200</v>
      </c>
    </row>
    <row r="39" spans="2:6" x14ac:dyDescent="0.25">
      <c r="B39" s="31"/>
      <c r="C39" s="31"/>
      <c r="D39" s="31"/>
      <c r="E39" s="31"/>
      <c r="F39" s="32"/>
    </row>
    <row r="40" spans="2:6" x14ac:dyDescent="0.25">
      <c r="B40" s="1" t="str">
        <f>"団体名："&amp;当日エビデンス!C3</f>
        <v>団体名：AQL2019〇〇リーグ　</v>
      </c>
    </row>
    <row r="41" spans="2:6" ht="28.5" x14ac:dyDescent="0.45">
      <c r="D41" s="3" t="s">
        <v>194</v>
      </c>
    </row>
    <row r="42" spans="2:6" x14ac:dyDescent="0.25">
      <c r="D42" s="33">
        <f>当日エビデンス!N4</f>
        <v>43921</v>
      </c>
      <c r="E42" s="34" t="s">
        <v>195</v>
      </c>
    </row>
    <row r="43" spans="2:6" x14ac:dyDescent="0.25">
      <c r="F43" s="7" t="s">
        <v>177</v>
      </c>
    </row>
    <row r="44" spans="2:6" x14ac:dyDescent="0.25">
      <c r="B44" s="8"/>
      <c r="C44" s="9" t="s">
        <v>178</v>
      </c>
      <c r="D44" s="8"/>
      <c r="E44" s="10" t="s">
        <v>179</v>
      </c>
      <c r="F44" s="11"/>
    </row>
    <row r="45" spans="2:6" x14ac:dyDescent="0.25">
      <c r="B45" s="12" t="s">
        <v>196</v>
      </c>
      <c r="C45" s="13"/>
      <c r="D45" s="15"/>
      <c r="E45" s="35"/>
      <c r="F45" s="36"/>
    </row>
    <row r="46" spans="2:6" x14ac:dyDescent="0.25">
      <c r="B46" s="17" t="s">
        <v>197</v>
      </c>
      <c r="C46" s="18"/>
      <c r="D46" s="20"/>
      <c r="E46" s="31"/>
      <c r="F46" s="22"/>
    </row>
    <row r="47" spans="2:6" x14ac:dyDescent="0.25">
      <c r="B47" s="17"/>
      <c r="C47" s="18" t="s">
        <v>166</v>
      </c>
      <c r="D47" s="22">
        <f>SUMIFS('④残高試算表&amp;検証'!B:B,'④残高試算表&amp;検証'!F:F,'⑤決算書(印刷)'!C47)</f>
        <v>14200</v>
      </c>
      <c r="E47" s="31"/>
      <c r="F47" s="22"/>
    </row>
    <row r="48" spans="2:6" x14ac:dyDescent="0.25">
      <c r="B48" s="17"/>
      <c r="C48" s="18" t="s">
        <v>120</v>
      </c>
      <c r="D48" s="22">
        <f>SUMIFS('④残高試算表&amp;検証'!B:B,'④残高試算表&amp;検証'!F:F,'⑤決算書(印刷)'!C48)</f>
        <v>0</v>
      </c>
      <c r="E48" s="31"/>
      <c r="F48" s="22"/>
    </row>
    <row r="49" spans="2:6" x14ac:dyDescent="0.25">
      <c r="B49" s="17"/>
      <c r="C49" s="18" t="s">
        <v>116</v>
      </c>
      <c r="D49" s="22">
        <f>SUMIFS('④残高試算表&amp;検証'!B:B,'④残高試算表&amp;検証'!F:F,'⑤決算書(印刷)'!C49)</f>
        <v>0</v>
      </c>
      <c r="E49" s="31"/>
      <c r="F49" s="22"/>
    </row>
    <row r="50" spans="2:6" x14ac:dyDescent="0.25">
      <c r="B50" s="17"/>
      <c r="C50" s="18" t="s">
        <v>167</v>
      </c>
      <c r="D50" s="22">
        <f>SUMIFS('④残高試算表&amp;検証'!B:B,'④残高試算表&amp;検証'!F:F,'⑤決算書(印刷)'!C50)</f>
        <v>0</v>
      </c>
      <c r="E50" s="31"/>
      <c r="F50" s="22"/>
    </row>
    <row r="51" spans="2:6" x14ac:dyDescent="0.25">
      <c r="B51" s="17"/>
      <c r="C51" s="18" t="s">
        <v>168</v>
      </c>
      <c r="D51" s="23">
        <f>SUMIFS('④残高試算表&amp;検証'!B:B,'④残高試算表&amp;検証'!F:F,'⑤決算書(印刷)'!C51)</f>
        <v>0</v>
      </c>
      <c r="E51" s="31"/>
      <c r="F51" s="22"/>
    </row>
    <row r="52" spans="2:6" x14ac:dyDescent="0.25">
      <c r="B52" s="17"/>
      <c r="C52" s="18" t="s">
        <v>198</v>
      </c>
      <c r="D52" s="20"/>
      <c r="E52" s="37">
        <f>SUM(D47:D51)</f>
        <v>14200</v>
      </c>
      <c r="F52" s="22"/>
    </row>
    <row r="53" spans="2:6" x14ac:dyDescent="0.25">
      <c r="B53" s="17" t="s">
        <v>199</v>
      </c>
      <c r="C53" s="18"/>
      <c r="D53" s="20"/>
      <c r="E53" s="31"/>
      <c r="F53" s="22"/>
    </row>
    <row r="54" spans="2:6" x14ac:dyDescent="0.25">
      <c r="B54" s="17"/>
      <c r="C54" s="18" t="s">
        <v>200</v>
      </c>
      <c r="D54" s="20"/>
      <c r="E54" s="29">
        <v>0</v>
      </c>
      <c r="F54" s="22"/>
    </row>
    <row r="55" spans="2:6" x14ac:dyDescent="0.25">
      <c r="B55" s="17" t="s">
        <v>201</v>
      </c>
      <c r="C55" s="18"/>
      <c r="D55" s="20"/>
      <c r="E55" s="31"/>
      <c r="F55" s="38">
        <f>SUM(E52:E54)</f>
        <v>14200</v>
      </c>
    </row>
    <row r="56" spans="2:6" x14ac:dyDescent="0.25">
      <c r="B56" s="17" t="s">
        <v>202</v>
      </c>
      <c r="C56" s="18"/>
      <c r="D56" s="20"/>
      <c r="E56" s="31"/>
      <c r="F56" s="22"/>
    </row>
    <row r="57" spans="2:6" x14ac:dyDescent="0.25">
      <c r="B57" s="17" t="s">
        <v>203</v>
      </c>
      <c r="C57" s="18"/>
      <c r="D57" s="20"/>
      <c r="E57" s="31"/>
      <c r="F57" s="22"/>
    </row>
    <row r="58" spans="2:6" x14ac:dyDescent="0.25">
      <c r="B58" s="17"/>
      <c r="C58" s="18" t="s">
        <v>169</v>
      </c>
      <c r="D58" s="22">
        <f>SUMIFS('④残高試算表&amp;検証'!I:I,'④残高試算表&amp;検証'!F:F,'⑤決算書(印刷)'!C58)</f>
        <v>0</v>
      </c>
      <c r="E58" s="31"/>
      <c r="F58" s="22"/>
    </row>
    <row r="59" spans="2:6" x14ac:dyDescent="0.25">
      <c r="B59" s="17"/>
      <c r="C59" s="18" t="s">
        <v>170</v>
      </c>
      <c r="D59" s="22">
        <f>SUMIFS('④残高試算表&amp;検証'!I:I,'④残高試算表&amp;検証'!F:F,'⑤決算書(印刷)'!C59)</f>
        <v>0</v>
      </c>
      <c r="E59" s="31"/>
      <c r="F59" s="22"/>
    </row>
    <row r="60" spans="2:6" x14ac:dyDescent="0.25">
      <c r="B60" s="17"/>
      <c r="C60" s="18" t="s">
        <v>171</v>
      </c>
      <c r="D60" s="22">
        <f>SUMIFS('④残高試算表&amp;検証'!I:I,'④残高試算表&amp;検証'!F:F,'⑤決算書(印刷)'!C60)</f>
        <v>0</v>
      </c>
      <c r="E60" s="31"/>
      <c r="F60" s="22"/>
    </row>
    <row r="61" spans="2:6" x14ac:dyDescent="0.25">
      <c r="B61" s="17"/>
      <c r="C61" s="18" t="s">
        <v>172</v>
      </c>
      <c r="D61" s="22">
        <f>SUMIFS('④残高試算表&amp;検証'!I:I,'④残高試算表&amp;検証'!F:F,'⑤決算書(印刷)'!C61)</f>
        <v>0</v>
      </c>
      <c r="E61" s="31"/>
      <c r="F61" s="22"/>
    </row>
    <row r="62" spans="2:6" x14ac:dyDescent="0.25">
      <c r="B62" s="17"/>
      <c r="C62" s="18" t="s">
        <v>173</v>
      </c>
      <c r="D62" s="22">
        <f>SUMIFS('④残高試算表&amp;検証'!I:I,'④残高試算表&amp;検証'!F:F,'⑤決算書(印刷)'!C62)</f>
        <v>0</v>
      </c>
      <c r="E62" s="31"/>
      <c r="F62" s="22"/>
    </row>
    <row r="63" spans="2:6" x14ac:dyDescent="0.25">
      <c r="B63" s="17"/>
      <c r="C63" s="18" t="s">
        <v>174</v>
      </c>
      <c r="D63" s="23">
        <f>SUMIFS('④残高試算表&amp;検証'!I:I,'④残高試算表&amp;検証'!F:F,'⑤決算書(印刷)'!C63)</f>
        <v>0</v>
      </c>
      <c r="E63" s="31"/>
      <c r="F63" s="22"/>
    </row>
    <row r="64" spans="2:6" x14ac:dyDescent="0.25">
      <c r="B64" s="17"/>
      <c r="C64" s="18" t="s">
        <v>204</v>
      </c>
      <c r="D64" s="20"/>
      <c r="E64" s="37">
        <f>SUM(D58:D63)</f>
        <v>0</v>
      </c>
      <c r="F64" s="22"/>
    </row>
    <row r="65" spans="2:6" x14ac:dyDescent="0.25">
      <c r="B65" s="17" t="s">
        <v>205</v>
      </c>
      <c r="C65" s="18"/>
      <c r="D65" s="20"/>
      <c r="E65" s="31"/>
      <c r="F65" s="22"/>
    </row>
    <row r="66" spans="2:6" x14ac:dyDescent="0.25">
      <c r="B66" s="17"/>
      <c r="C66" s="18" t="s">
        <v>206</v>
      </c>
      <c r="D66" s="20"/>
      <c r="E66" s="29">
        <v>0</v>
      </c>
      <c r="F66" s="22"/>
    </row>
    <row r="67" spans="2:6" x14ac:dyDescent="0.25">
      <c r="B67" s="17" t="s">
        <v>207</v>
      </c>
      <c r="C67" s="18"/>
      <c r="D67" s="20"/>
      <c r="E67" s="37"/>
      <c r="F67" s="22">
        <f>SUM(E64:E66)</f>
        <v>0</v>
      </c>
    </row>
    <row r="68" spans="2:6" x14ac:dyDescent="0.25">
      <c r="B68" s="17" t="s">
        <v>208</v>
      </c>
      <c r="C68" s="18"/>
      <c r="D68" s="20"/>
      <c r="E68" s="31"/>
      <c r="F68" s="22"/>
    </row>
    <row r="69" spans="2:6" x14ac:dyDescent="0.25">
      <c r="B69" s="17"/>
      <c r="C69" s="18" t="s">
        <v>175</v>
      </c>
      <c r="D69" s="20"/>
      <c r="E69" s="32">
        <f>SUMIFS('④残高試算表&amp;検証'!I:I,'④残高試算表&amp;検証'!F:F,'⑤決算書(印刷)'!C69)</f>
        <v>13000</v>
      </c>
      <c r="F69" s="22"/>
    </row>
    <row r="70" spans="2:6" x14ac:dyDescent="0.25">
      <c r="B70" s="17"/>
      <c r="C70" s="18" t="s">
        <v>209</v>
      </c>
      <c r="D70" s="20"/>
      <c r="E70" s="39">
        <f>F36</f>
        <v>1200</v>
      </c>
      <c r="F70" s="22"/>
    </row>
    <row r="71" spans="2:6" x14ac:dyDescent="0.25">
      <c r="B71" s="17" t="s">
        <v>210</v>
      </c>
      <c r="C71" s="18"/>
      <c r="D71" s="20"/>
      <c r="E71" s="31"/>
      <c r="F71" s="23">
        <f>SUM(E69:E70)</f>
        <v>14200</v>
      </c>
    </row>
    <row r="72" spans="2:6" x14ac:dyDescent="0.25">
      <c r="B72" s="40" t="s">
        <v>211</v>
      </c>
      <c r="C72" s="28"/>
      <c r="D72" s="29"/>
      <c r="E72" s="41"/>
      <c r="F72" s="30">
        <f>SUM(F67:F71)</f>
        <v>14200</v>
      </c>
    </row>
  </sheetData>
  <phoneticPr fontId="23"/>
  <pageMargins left="0.70069444444444495" right="0.70069444444444495" top="0.75138888888888899" bottom="0.75138888888888899" header="0.297916666666667" footer="0.297916666666667"/>
  <pageSetup paperSize="9" scale="6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13</vt:i4>
      </vt:variant>
    </vt:vector>
  </HeadingPairs>
  <TitlesOfParts>
    <vt:vector size="22" baseType="lpstr">
      <vt:lpstr>プルダウンリスト</vt:lpstr>
      <vt:lpstr>仕訳マスタ</vt:lpstr>
      <vt:lpstr>本ファイルについて</vt:lpstr>
      <vt:lpstr>当日エビデンス</vt:lpstr>
      <vt:lpstr>①収支確認(印刷)</vt:lpstr>
      <vt:lpstr>②仕訳帳(定例)</vt:lpstr>
      <vt:lpstr>③仕訳帳(決算)</vt:lpstr>
      <vt:lpstr>④残高試算表&amp;検証</vt:lpstr>
      <vt:lpstr>⑤決算書(印刷)</vt:lpstr>
      <vt:lpstr>'①収支確認(印刷)'!Print_Area</vt:lpstr>
      <vt:lpstr>'⑤決算書(印刷)'!Print_Area</vt:lpstr>
      <vt:lpstr>当日エビデンス!Print_Area</vt:lpstr>
      <vt:lpstr>その他処理</vt:lpstr>
      <vt:lpstr>プルダウン選択</vt:lpstr>
      <vt:lpstr>管理費前払処理</vt:lpstr>
      <vt:lpstr>管理費費用振替</vt:lpstr>
      <vt:lpstr>経常収益入金処理</vt:lpstr>
      <vt:lpstr>経常収益未収計上</vt:lpstr>
      <vt:lpstr>事業費前払処理</vt:lpstr>
      <vt:lpstr>事業費費用振替</vt:lpstr>
      <vt:lpstr>取引</vt:lpstr>
      <vt:lpstr>税務処理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稲垣啓</cp:lastModifiedBy>
  <cp:lastPrinted>2019-07-13T23:32:49Z</cp:lastPrinted>
  <dcterms:created xsi:type="dcterms:W3CDTF">2006-09-16T00:00:00Z</dcterms:created>
  <dcterms:modified xsi:type="dcterms:W3CDTF">2019-07-14T00:27:28Z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